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Utilities 2021\"/>
    </mc:Choice>
  </mc:AlternateContent>
  <xr:revisionPtr revIDLastSave="0" documentId="8_{F4FA09FA-1637-4E68-A18F-0DFE1095E2BC}" xr6:coauthVersionLast="47" xr6:coauthVersionMax="47" xr10:uidLastSave="{00000000-0000-0000-0000-000000000000}"/>
  <bookViews>
    <workbookView xWindow="-110" yWindow="-110" windowWidth="19420" windowHeight="10300" activeTab="1" xr2:uid="{DF549C4E-B10A-4584-99B0-D2A79959563C}"/>
  </bookViews>
  <sheets>
    <sheet name="Cover" sheetId="4" r:id="rId1"/>
    <sheet name="IS" sheetId="1" r:id="rId2"/>
    <sheet name="Revenue Build" sheetId="7" r:id="rId3"/>
    <sheet name="BS" sheetId="2" r:id="rId4"/>
    <sheet name="CF" sheetId="3" r:id="rId5"/>
    <sheet name="NWC" sheetId="5" r:id="rId6"/>
    <sheet name="Beta" sheetId="8" r:id="rId7"/>
    <sheet name="WACC" sheetId="9" r:id="rId8"/>
    <sheet name="COMPS SOTP" sheetId="1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5" l="1"/>
  <c r="R38" i="5"/>
  <c r="P38" i="5"/>
  <c r="R35" i="5"/>
  <c r="Q35" i="5"/>
  <c r="P35" i="5"/>
  <c r="O35" i="5"/>
  <c r="R32" i="5"/>
  <c r="Q32" i="5"/>
  <c r="P32" i="5"/>
  <c r="O32" i="5"/>
  <c r="R29" i="5"/>
  <c r="Q29" i="5"/>
  <c r="P29" i="5"/>
  <c r="O29" i="5"/>
  <c r="O38" i="5"/>
  <c r="N38" i="5"/>
  <c r="R6" i="5"/>
  <c r="Q6" i="5"/>
  <c r="R15" i="5"/>
  <c r="P6" i="5"/>
  <c r="O6" i="5"/>
  <c r="Q15" i="5"/>
  <c r="R9" i="5"/>
  <c r="P15" i="5"/>
  <c r="Q9" i="5"/>
  <c r="P9" i="5"/>
  <c r="O9" i="5"/>
  <c r="R12" i="5"/>
  <c r="Q12" i="5"/>
  <c r="O15" i="5"/>
  <c r="P12" i="5"/>
  <c r="O12" i="5"/>
  <c r="R18" i="5"/>
  <c r="Q18" i="5"/>
  <c r="P18" i="5"/>
  <c r="O18" i="5"/>
  <c r="R21" i="5"/>
  <c r="N12" i="5"/>
  <c r="Q21" i="5"/>
  <c r="N15" i="5"/>
  <c r="P21" i="5"/>
  <c r="O21" i="5"/>
  <c r="H45" i="5"/>
  <c r="H44" i="5"/>
  <c r="H42" i="5"/>
  <c r="H41" i="5"/>
  <c r="H38" i="5"/>
  <c r="H6" i="5"/>
  <c r="H8" i="5"/>
  <c r="H9" i="5"/>
  <c r="H11" i="5"/>
  <c r="H12" i="5"/>
  <c r="H14" i="5"/>
  <c r="H15" i="5"/>
  <c r="H17" i="5"/>
  <c r="H18" i="5"/>
  <c r="H20" i="5"/>
  <c r="H21" i="5"/>
  <c r="H25" i="5"/>
  <c r="H26" i="5"/>
  <c r="H28" i="5"/>
  <c r="H29" i="5"/>
  <c r="H31" i="5"/>
  <c r="H32" i="5"/>
  <c r="H34" i="5"/>
  <c r="H35" i="5"/>
  <c r="H37" i="5"/>
  <c r="H5" i="5"/>
  <c r="M29" i="5"/>
  <c r="M31" i="5"/>
  <c r="M32" i="5"/>
  <c r="M35" i="5"/>
  <c r="M38" i="5"/>
  <c r="M6" i="5"/>
  <c r="M9" i="5"/>
  <c r="M12" i="5"/>
  <c r="M15" i="5"/>
  <c r="M17" i="5"/>
  <c r="M18" i="5"/>
  <c r="M20" i="5"/>
  <c r="M21" i="5"/>
  <c r="M26" i="5"/>
  <c r="D19" i="9"/>
  <c r="D15" i="9"/>
  <c r="N11" i="7"/>
  <c r="S11" i="7" s="1"/>
  <c r="L11" i="7"/>
  <c r="K11" i="7"/>
  <c r="J11" i="7"/>
  <c r="N30" i="1"/>
  <c r="N20" i="1"/>
  <c r="N15" i="1"/>
  <c r="N13" i="1"/>
  <c r="N11" i="1"/>
  <c r="I11" i="7"/>
  <c r="N9" i="1"/>
  <c r="I9" i="1"/>
  <c r="O29" i="1"/>
  <c r="N8" i="7"/>
  <c r="Y5" i="7"/>
  <c r="O4" i="7"/>
  <c r="V8" i="7"/>
  <c r="T5" i="7"/>
  <c r="K14" i="7"/>
  <c r="L14" i="7"/>
  <c r="H14" i="7"/>
  <c r="J14" i="7"/>
  <c r="X8" i="3"/>
  <c r="AC8" i="3" s="1"/>
  <c r="AH8" i="3" s="1"/>
  <c r="Y8" i="3"/>
  <c r="AD8" i="3" s="1"/>
  <c r="AI8" i="3" s="1"/>
  <c r="Z8" i="3"/>
  <c r="AE8" i="3" s="1"/>
  <c r="AJ8" i="3" s="1"/>
  <c r="AA8" i="3"/>
  <c r="AF8" i="3" s="1"/>
  <c r="AK8" i="3" s="1"/>
  <c r="D37" i="5"/>
  <c r="E37" i="5"/>
  <c r="F37" i="5"/>
  <c r="G37" i="5"/>
  <c r="I37" i="5"/>
  <c r="J37" i="5"/>
  <c r="K37" i="5"/>
  <c r="L37" i="5"/>
  <c r="M37" i="5" s="1"/>
  <c r="C37" i="5"/>
  <c r="D34" i="5"/>
  <c r="E34" i="5"/>
  <c r="F34" i="5"/>
  <c r="G34" i="5"/>
  <c r="I34" i="5"/>
  <c r="J34" i="5"/>
  <c r="K34" i="5"/>
  <c r="L34" i="5"/>
  <c r="M34" i="5" s="1"/>
  <c r="C34" i="5"/>
  <c r="D31" i="5"/>
  <c r="E31" i="5"/>
  <c r="F31" i="5"/>
  <c r="G31" i="5"/>
  <c r="I31" i="5"/>
  <c r="J31" i="5"/>
  <c r="K31" i="5"/>
  <c r="L31" i="5"/>
  <c r="C31" i="5"/>
  <c r="D28" i="5"/>
  <c r="E28" i="5"/>
  <c r="F28" i="5"/>
  <c r="G28" i="5"/>
  <c r="I28" i="5"/>
  <c r="J28" i="5"/>
  <c r="K28" i="5"/>
  <c r="L28" i="5"/>
  <c r="M28" i="5" s="1"/>
  <c r="C28" i="5"/>
  <c r="D20" i="5"/>
  <c r="E20" i="5"/>
  <c r="F20" i="5"/>
  <c r="G20" i="5"/>
  <c r="I20" i="5"/>
  <c r="J20" i="5"/>
  <c r="K20" i="5"/>
  <c r="L20" i="5"/>
  <c r="D17" i="5"/>
  <c r="E17" i="5"/>
  <c r="F17" i="5"/>
  <c r="G17" i="5"/>
  <c r="I17" i="5"/>
  <c r="J17" i="5"/>
  <c r="K17" i="5"/>
  <c r="L17" i="5"/>
  <c r="C17" i="5"/>
  <c r="I14" i="5"/>
  <c r="J14" i="5"/>
  <c r="K14" i="5"/>
  <c r="L14" i="5"/>
  <c r="M14" i="5" s="1"/>
  <c r="N17" i="5" l="1"/>
  <c r="O17" i="5" s="1"/>
  <c r="P17" i="5" s="1"/>
  <c r="Q17" i="5" s="1"/>
  <c r="R17" i="5" s="1"/>
  <c r="G14" i="5"/>
  <c r="O14" i="5" s="1"/>
  <c r="D11" i="5"/>
  <c r="E11" i="5"/>
  <c r="F11" i="5"/>
  <c r="G11" i="5"/>
  <c r="I11" i="5"/>
  <c r="J11" i="5"/>
  <c r="K11" i="5"/>
  <c r="L11" i="5"/>
  <c r="M11" i="5" s="1"/>
  <c r="I8" i="3"/>
  <c r="I8" i="5"/>
  <c r="L8" i="5"/>
  <c r="M8" i="5" s="1"/>
  <c r="K8" i="5"/>
  <c r="J8" i="5"/>
  <c r="D8" i="5"/>
  <c r="E8" i="5"/>
  <c r="F8" i="5"/>
  <c r="G8" i="5"/>
  <c r="C11" i="5"/>
  <c r="C8" i="5"/>
  <c r="T4" i="14"/>
  <c r="I4" i="14"/>
  <c r="G4" i="14"/>
  <c r="H4" i="14" s="1"/>
  <c r="C51" i="2"/>
  <c r="D51" i="2"/>
  <c r="E51" i="2"/>
  <c r="F51" i="2"/>
  <c r="G51" i="2"/>
  <c r="H51" i="2"/>
  <c r="I51" i="2"/>
  <c r="J51" i="2"/>
  <c r="K51" i="2"/>
  <c r="F30" i="14" s="1"/>
  <c r="F31" i="14" s="1"/>
  <c r="F32" i="14" s="1"/>
  <c r="F33" i="14" s="1"/>
  <c r="F34" i="14" s="1"/>
  <c r="I30" i="14"/>
  <c r="I31" i="14" s="1"/>
  <c r="I32" i="14" s="1"/>
  <c r="I33" i="14" s="1"/>
  <c r="I34" i="14" s="1"/>
  <c r="G31" i="14"/>
  <c r="G32" i="14" s="1"/>
  <c r="G33" i="14" s="1"/>
  <c r="G34" i="14" s="1"/>
  <c r="P14" i="5" l="1"/>
  <c r="N8" i="5"/>
  <c r="O8" i="5" s="1"/>
  <c r="P8" i="5" s="1"/>
  <c r="Q8" i="5" s="1"/>
  <c r="R8" i="5" s="1"/>
  <c r="AI26" i="3"/>
  <c r="AJ26" i="3"/>
  <c r="AK26" i="3"/>
  <c r="AH26" i="3"/>
  <c r="AD26" i="3"/>
  <c r="AE26" i="3"/>
  <c r="AF26" i="3"/>
  <c r="AC26" i="3"/>
  <c r="Y26" i="3"/>
  <c r="Z26" i="3"/>
  <c r="AA26" i="3"/>
  <c r="X26" i="3"/>
  <c r="T26" i="3"/>
  <c r="U26" i="3"/>
  <c r="V26" i="3"/>
  <c r="S26" i="3"/>
  <c r="T8" i="3"/>
  <c r="U8" i="3"/>
  <c r="V8" i="3"/>
  <c r="S8" i="3"/>
  <c r="D7" i="3"/>
  <c r="E7" i="3"/>
  <c r="F7" i="3"/>
  <c r="G7" i="3"/>
  <c r="H7" i="3"/>
  <c r="I7" i="3"/>
  <c r="J7" i="3"/>
  <c r="K7" i="3"/>
  <c r="L7" i="3"/>
  <c r="M7" i="3"/>
  <c r="C7" i="3"/>
  <c r="D42" i="5"/>
  <c r="E42" i="5"/>
  <c r="F42" i="5"/>
  <c r="G42" i="5"/>
  <c r="I42" i="5"/>
  <c r="J42" i="5"/>
  <c r="K42" i="5"/>
  <c r="L42" i="5"/>
  <c r="M42" i="5" s="1"/>
  <c r="C42" i="5"/>
  <c r="Q14" i="5" l="1"/>
  <c r="S9" i="1"/>
  <c r="D4" i="9"/>
  <c r="K20" i="1"/>
  <c r="V9" i="1"/>
  <c r="P9" i="1"/>
  <c r="O9" i="1"/>
  <c r="I10" i="9"/>
  <c r="R14" i="5" l="1"/>
  <c r="J25" i="5"/>
  <c r="K25" i="5"/>
  <c r="L25" i="5"/>
  <c r="M25" i="5" s="1"/>
  <c r="I25" i="5"/>
  <c r="E25" i="5"/>
  <c r="F25" i="5"/>
  <c r="G25" i="5"/>
  <c r="D25" i="5"/>
  <c r="C25" i="5"/>
  <c r="N28" i="5" l="1"/>
  <c r="Q26" i="3"/>
  <c r="P26" i="3"/>
  <c r="O26" i="3"/>
  <c r="N26" i="3"/>
  <c r="D26" i="3"/>
  <c r="E26" i="3"/>
  <c r="F26" i="3"/>
  <c r="G26" i="3"/>
  <c r="H26" i="3"/>
  <c r="I26" i="3"/>
  <c r="J26" i="3"/>
  <c r="K26" i="3"/>
  <c r="L26" i="3"/>
  <c r="M26" i="3"/>
  <c r="C26" i="3"/>
  <c r="D8" i="3"/>
  <c r="N8" i="3" s="1"/>
  <c r="E8" i="3"/>
  <c r="O8" i="3" s="1"/>
  <c r="F8" i="3"/>
  <c r="P8" i="3" s="1"/>
  <c r="G8" i="3"/>
  <c r="Q8" i="3" s="1"/>
  <c r="J8" i="3"/>
  <c r="K8" i="3"/>
  <c r="L8" i="3"/>
  <c r="C8" i="3"/>
  <c r="M25" i="3"/>
  <c r="H25" i="3"/>
  <c r="D5" i="3"/>
  <c r="E5" i="3"/>
  <c r="F5" i="3"/>
  <c r="G5" i="3"/>
  <c r="H5" i="3"/>
  <c r="I5" i="3"/>
  <c r="J5" i="3"/>
  <c r="K5" i="3"/>
  <c r="L5" i="3"/>
  <c r="M5" i="3"/>
  <c r="C5" i="3"/>
  <c r="M8" i="3"/>
  <c r="H8" i="3"/>
  <c r="O28" i="5" l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D30" i="1"/>
  <c r="E30" i="1"/>
  <c r="F30" i="1"/>
  <c r="G30" i="1"/>
  <c r="H30" i="1"/>
  <c r="I30" i="1"/>
  <c r="J30" i="1"/>
  <c r="K30" i="1"/>
  <c r="L30" i="1"/>
  <c r="M30" i="1"/>
  <c r="C30" i="1"/>
  <c r="D33" i="1"/>
  <c r="E33" i="1"/>
  <c r="F33" i="1"/>
  <c r="G33" i="1"/>
  <c r="H33" i="1"/>
  <c r="I33" i="1"/>
  <c r="J33" i="1"/>
  <c r="K33" i="1"/>
  <c r="L33" i="1"/>
  <c r="M33" i="1"/>
  <c r="C33" i="1"/>
  <c r="P28" i="5" l="1"/>
  <c r="K22" i="1"/>
  <c r="D20" i="1"/>
  <c r="D27" i="1"/>
  <c r="E27" i="1"/>
  <c r="F27" i="1"/>
  <c r="H27" i="1"/>
  <c r="I27" i="1"/>
  <c r="J27" i="1"/>
  <c r="K27" i="1"/>
  <c r="C27" i="1"/>
  <c r="D5" i="1"/>
  <c r="D6" i="1" s="1"/>
  <c r="E5" i="1"/>
  <c r="E6" i="1" s="1"/>
  <c r="F5" i="1"/>
  <c r="F6" i="1" s="1"/>
  <c r="G5" i="1"/>
  <c r="G6" i="1" s="1"/>
  <c r="H5" i="1"/>
  <c r="H6" i="1" s="1"/>
  <c r="I5" i="1"/>
  <c r="I6" i="1" s="1"/>
  <c r="J5" i="1"/>
  <c r="J6" i="1" s="1"/>
  <c r="K5" i="1"/>
  <c r="K6" i="1" s="1"/>
  <c r="L5" i="1"/>
  <c r="L6" i="1" s="1"/>
  <c r="M5" i="1"/>
  <c r="M6" i="1" s="1"/>
  <c r="C5" i="1"/>
  <c r="AA8" i="7"/>
  <c r="AF8" i="7" s="1"/>
  <c r="AK8" i="7" s="1"/>
  <c r="AD5" i="7"/>
  <c r="AI5" i="7" s="1"/>
  <c r="Z5" i="7"/>
  <c r="AE5" i="7" s="1"/>
  <c r="AJ5" i="7" s="1"/>
  <c r="AC5" i="7"/>
  <c r="AH5" i="7" s="1"/>
  <c r="T11" i="7"/>
  <c r="Y11" i="7" s="1"/>
  <c r="AD11" i="7" s="1"/>
  <c r="AI11" i="7" s="1"/>
  <c r="U11" i="7"/>
  <c r="Z11" i="7" s="1"/>
  <c r="AE11" i="7" s="1"/>
  <c r="AJ11" i="7" s="1"/>
  <c r="V11" i="7"/>
  <c r="AA11" i="7" s="1"/>
  <c r="AF11" i="7" s="1"/>
  <c r="AK11" i="7" s="1"/>
  <c r="Y8" i="7"/>
  <c r="AD8" i="7" s="1"/>
  <c r="AI8" i="7" s="1"/>
  <c r="U8" i="7"/>
  <c r="Z8" i="7" s="1"/>
  <c r="AE8" i="7" s="1"/>
  <c r="AJ8" i="7" s="1"/>
  <c r="U5" i="7"/>
  <c r="V5" i="7"/>
  <c r="AA5" i="7" s="1"/>
  <c r="AF5" i="7" s="1"/>
  <c r="AK5" i="7" s="1"/>
  <c r="X11" i="7"/>
  <c r="AC11" i="7" s="1"/>
  <c r="AH11" i="7" s="1"/>
  <c r="S8" i="7"/>
  <c r="AC8" i="7" s="1"/>
  <c r="AH8" i="7" s="1"/>
  <c r="O7" i="7"/>
  <c r="P4" i="7"/>
  <c r="I14" i="7"/>
  <c r="F14" i="7"/>
  <c r="G14" i="7"/>
  <c r="E14" i="7"/>
  <c r="F11" i="7"/>
  <c r="G11" i="7"/>
  <c r="E11" i="7"/>
  <c r="J8" i="7"/>
  <c r="K8" i="7"/>
  <c r="L8" i="7"/>
  <c r="I8" i="7"/>
  <c r="F8" i="7"/>
  <c r="G8" i="7"/>
  <c r="E8" i="7"/>
  <c r="K5" i="7"/>
  <c r="L5" i="7"/>
  <c r="J5" i="7"/>
  <c r="I5" i="7"/>
  <c r="F5" i="7"/>
  <c r="G5" i="7"/>
  <c r="E5" i="7"/>
  <c r="Q4" i="7" l="1"/>
  <c r="S4" i="7" s="1"/>
  <c r="T4" i="7" s="1"/>
  <c r="U4" i="7" s="1"/>
  <c r="V4" i="7" s="1"/>
  <c r="X4" i="7" s="1"/>
  <c r="O10" i="7"/>
  <c r="P10" i="7" s="1"/>
  <c r="Q10" i="7" s="1"/>
  <c r="S10" i="7" s="1"/>
  <c r="Q28" i="5"/>
  <c r="M22" i="1"/>
  <c r="S22" i="1" s="1"/>
  <c r="E22" i="1"/>
  <c r="D26" i="1"/>
  <c r="N26" i="1" s="1"/>
  <c r="T26" i="1" s="1"/>
  <c r="J24" i="1"/>
  <c r="F20" i="1"/>
  <c r="E20" i="1"/>
  <c r="I26" i="1"/>
  <c r="J26" i="1"/>
  <c r="H26" i="1"/>
  <c r="F22" i="1"/>
  <c r="P22" i="1" s="1"/>
  <c r="V22" i="1" s="1"/>
  <c r="F26" i="1"/>
  <c r="X22" i="1"/>
  <c r="H24" i="1"/>
  <c r="J20" i="1"/>
  <c r="D22" i="1"/>
  <c r="N22" i="1" s="1"/>
  <c r="F24" i="1"/>
  <c r="O20" i="1"/>
  <c r="P26" i="1"/>
  <c r="H20" i="1"/>
  <c r="J22" i="1"/>
  <c r="D24" i="1"/>
  <c r="E26" i="1"/>
  <c r="O26" i="1" s="1"/>
  <c r="I20" i="1"/>
  <c r="M24" i="1"/>
  <c r="I22" i="1"/>
  <c r="K24" i="1"/>
  <c r="E24" i="1"/>
  <c r="H22" i="1"/>
  <c r="K26" i="1"/>
  <c r="I24" i="1"/>
  <c r="P7" i="7"/>
  <c r="Q7" i="7" s="1"/>
  <c r="S7" i="7" s="1"/>
  <c r="R4" i="7" l="1"/>
  <c r="R5" i="7" s="1"/>
  <c r="T10" i="7"/>
  <c r="U10" i="7" s="1"/>
  <c r="V10" i="7" s="1"/>
  <c r="X10" i="7" s="1"/>
  <c r="Y10" i="7" s="1"/>
  <c r="Z10" i="7" s="1"/>
  <c r="AA10" i="7" s="1"/>
  <c r="AC10" i="7" s="1"/>
  <c r="R28" i="5"/>
  <c r="Y4" i="7"/>
  <c r="Z4" i="7" s="1"/>
  <c r="AA4" i="7" s="1"/>
  <c r="AC4" i="7" s="1"/>
  <c r="W4" i="7"/>
  <c r="R10" i="7"/>
  <c r="R11" i="7" s="1"/>
  <c r="O22" i="1"/>
  <c r="P20" i="1"/>
  <c r="U22" i="1"/>
  <c r="S20" i="1"/>
  <c r="AA22" i="1"/>
  <c r="T20" i="1"/>
  <c r="V26" i="1"/>
  <c r="T22" i="1"/>
  <c r="U26" i="1"/>
  <c r="Y26" i="1"/>
  <c r="AC22" i="1"/>
  <c r="R7" i="7"/>
  <c r="R8" i="7" s="1"/>
  <c r="T7" i="7"/>
  <c r="U7" i="7" s="1"/>
  <c r="V7" i="7" s="1"/>
  <c r="X7" i="7" s="1"/>
  <c r="W10" i="7" l="1"/>
  <c r="W11" i="7" s="1"/>
  <c r="W5" i="7"/>
  <c r="AD4" i="7"/>
  <c r="AE4" i="7" s="1"/>
  <c r="AF4" i="7" s="1"/>
  <c r="AH4" i="7" s="1"/>
  <c r="AB4" i="7"/>
  <c r="AB5" i="7" s="1"/>
  <c r="U20" i="1"/>
  <c r="AA26" i="1"/>
  <c r="Y22" i="1"/>
  <c r="X20" i="1"/>
  <c r="AF22" i="1"/>
  <c r="AD26" i="1"/>
  <c r="Z26" i="1"/>
  <c r="Z22" i="1"/>
  <c r="Y20" i="1"/>
  <c r="AH22" i="1"/>
  <c r="W7" i="7"/>
  <c r="W8" i="7" s="1"/>
  <c r="AD10" i="7"/>
  <c r="AE10" i="7" s="1"/>
  <c r="AF10" i="7" s="1"/>
  <c r="AH10" i="7" s="1"/>
  <c r="AB10" i="7"/>
  <c r="Y7" i="7"/>
  <c r="Z7" i="7" s="1"/>
  <c r="AA7" i="7" s="1"/>
  <c r="AC7" i="7" s="1"/>
  <c r="AB11" i="7" l="1"/>
  <c r="AI4" i="7"/>
  <c r="AJ4" i="7" s="1"/>
  <c r="AK4" i="7" s="1"/>
  <c r="AG4" i="7"/>
  <c r="AG5" i="7" s="1"/>
  <c r="AG10" i="7"/>
  <c r="AG11" i="7" s="1"/>
  <c r="AI10" i="7"/>
  <c r="AJ10" i="7" s="1"/>
  <c r="AK10" i="7" s="1"/>
  <c r="AD7" i="7"/>
  <c r="AE7" i="7" s="1"/>
  <c r="AF7" i="7" s="1"/>
  <c r="AH7" i="7" s="1"/>
  <c r="Z20" i="1"/>
  <c r="AD22" i="1"/>
  <c r="AF26" i="1"/>
  <c r="AD20" i="1"/>
  <c r="AC20" i="1"/>
  <c r="AI26" i="1"/>
  <c r="AE22" i="1"/>
  <c r="AK22" i="1"/>
  <c r="AE26" i="1"/>
  <c r="AB7" i="7"/>
  <c r="AB8" i="7" s="1"/>
  <c r="AL4" i="7" l="1"/>
  <c r="AL5" i="7" s="1"/>
  <c r="AL10" i="7"/>
  <c r="AL11" i="7" s="1"/>
  <c r="AG7" i="7"/>
  <c r="AG8" i="7" s="1"/>
  <c r="AI7" i="7"/>
  <c r="AJ7" i="7" s="1"/>
  <c r="AK7" i="7" s="1"/>
  <c r="AK13" i="7" s="1"/>
  <c r="AE20" i="1"/>
  <c r="AJ22" i="1"/>
  <c r="AI20" i="1"/>
  <c r="AI22" i="1"/>
  <c r="AH20" i="1"/>
  <c r="AJ26" i="1"/>
  <c r="AK26" i="1"/>
  <c r="D6" i="7"/>
  <c r="E6" i="7"/>
  <c r="F6" i="7"/>
  <c r="G6" i="7"/>
  <c r="H6" i="7"/>
  <c r="M6" i="7"/>
  <c r="D9" i="7"/>
  <c r="E9" i="7"/>
  <c r="F9" i="7"/>
  <c r="G9" i="7"/>
  <c r="H9" i="7"/>
  <c r="M9" i="7"/>
  <c r="D12" i="7"/>
  <c r="E12" i="7"/>
  <c r="F12" i="7"/>
  <c r="G12" i="7"/>
  <c r="H12" i="7"/>
  <c r="L12" i="7"/>
  <c r="M12" i="7"/>
  <c r="M14" i="7"/>
  <c r="D15" i="7"/>
  <c r="E15" i="7"/>
  <c r="F15" i="7"/>
  <c r="G15" i="7"/>
  <c r="H15" i="7"/>
  <c r="M15" i="7"/>
  <c r="D13" i="7"/>
  <c r="E13" i="7"/>
  <c r="F13" i="7"/>
  <c r="G13" i="7"/>
  <c r="H13" i="7"/>
  <c r="I13" i="7"/>
  <c r="I12" i="7" s="1"/>
  <c r="J13" i="7"/>
  <c r="J6" i="7" s="1"/>
  <c r="K13" i="7"/>
  <c r="K6" i="7" s="1"/>
  <c r="L13" i="7"/>
  <c r="L15" i="7" s="1"/>
  <c r="M13" i="7"/>
  <c r="N13" i="7"/>
  <c r="N12" i="7" s="1"/>
  <c r="O13" i="7"/>
  <c r="P13" i="7"/>
  <c r="Q13" i="7"/>
  <c r="R13" i="7"/>
  <c r="S13" i="7"/>
  <c r="T13" i="7"/>
  <c r="U13" i="7"/>
  <c r="V13" i="7"/>
  <c r="X13" i="7"/>
  <c r="X5" i="1" s="1"/>
  <c r="Y13" i="7"/>
  <c r="Z13" i="7"/>
  <c r="AA13" i="7"/>
  <c r="AD13" i="7"/>
  <c r="AE13" i="7"/>
  <c r="AF13" i="7"/>
  <c r="AH13" i="7"/>
  <c r="D16" i="1"/>
  <c r="E16" i="1"/>
  <c r="F16" i="1"/>
  <c r="H16" i="1"/>
  <c r="I16" i="1"/>
  <c r="J16" i="1"/>
  <c r="K16" i="1"/>
  <c r="M16" i="1"/>
  <c r="C16" i="1"/>
  <c r="I7" i="14"/>
  <c r="H7" i="14"/>
  <c r="T7" i="14"/>
  <c r="U7" i="14"/>
  <c r="H8" i="14"/>
  <c r="T8" i="14"/>
  <c r="U8" i="14"/>
  <c r="H9" i="14"/>
  <c r="T9" i="14"/>
  <c r="U9" i="14"/>
  <c r="H12" i="14"/>
  <c r="I12" i="14"/>
  <c r="T12" i="14"/>
  <c r="U12" i="14"/>
  <c r="H13" i="14"/>
  <c r="Q13" i="14" s="1"/>
  <c r="I13" i="14"/>
  <c r="T13" i="14"/>
  <c r="U13" i="14"/>
  <c r="I14" i="14"/>
  <c r="H14" i="14"/>
  <c r="P14" i="14" s="1"/>
  <c r="T14" i="14"/>
  <c r="U14" i="14"/>
  <c r="I15" i="14"/>
  <c r="T15" i="14"/>
  <c r="U15" i="14"/>
  <c r="H18" i="14"/>
  <c r="P18" i="14" s="1"/>
  <c r="I18" i="14"/>
  <c r="T18" i="14"/>
  <c r="U18" i="14"/>
  <c r="H19" i="14"/>
  <c r="P19" i="14" s="1"/>
  <c r="I19" i="14"/>
  <c r="T19" i="14"/>
  <c r="H20" i="14"/>
  <c r="T20" i="14"/>
  <c r="U20" i="14"/>
  <c r="I21" i="14"/>
  <c r="H21" i="14"/>
  <c r="S21" i="14" s="1"/>
  <c r="T21" i="14"/>
  <c r="U21" i="14"/>
  <c r="D41" i="5"/>
  <c r="E41" i="5"/>
  <c r="F41" i="5"/>
  <c r="G41" i="5"/>
  <c r="I41" i="5"/>
  <c r="J41" i="5"/>
  <c r="K41" i="5"/>
  <c r="L41" i="5"/>
  <c r="M41" i="5" s="1"/>
  <c r="C41" i="5"/>
  <c r="AE14" i="7" l="1"/>
  <c r="P14" i="7"/>
  <c r="Z14" i="7"/>
  <c r="AF14" i="7"/>
  <c r="Q14" i="7"/>
  <c r="AA14" i="7"/>
  <c r="V14" i="7"/>
  <c r="U14" i="7"/>
  <c r="T14" i="7"/>
  <c r="Q25" i="3"/>
  <c r="Y14" i="7"/>
  <c r="O14" i="7"/>
  <c r="P7" i="14"/>
  <c r="S4" i="14"/>
  <c r="P4" i="14"/>
  <c r="R4" i="14"/>
  <c r="T32" i="14"/>
  <c r="T29" i="14"/>
  <c r="T30" i="14"/>
  <c r="T31" i="14"/>
  <c r="N6" i="7"/>
  <c r="N25" i="3"/>
  <c r="N14" i="7"/>
  <c r="N5" i="1"/>
  <c r="N6" i="1" s="1"/>
  <c r="AI13" i="7"/>
  <c r="AI14" i="7" s="1"/>
  <c r="AJ13" i="7"/>
  <c r="AE6" i="7"/>
  <c r="AE25" i="3"/>
  <c r="AE5" i="1"/>
  <c r="AE6" i="1" s="1"/>
  <c r="AE19" i="1" s="1"/>
  <c r="AA6" i="7"/>
  <c r="AA25" i="3"/>
  <c r="AA5" i="1"/>
  <c r="AA6" i="1" s="1"/>
  <c r="R6" i="7"/>
  <c r="R5" i="1"/>
  <c r="R6" i="1" s="1"/>
  <c r="AK6" i="7"/>
  <c r="AK25" i="3"/>
  <c r="AK5" i="1"/>
  <c r="AK6" i="1" s="1"/>
  <c r="Z6" i="7"/>
  <c r="Z25" i="3"/>
  <c r="Z5" i="1"/>
  <c r="Z6" i="1" s="1"/>
  <c r="Q5" i="1"/>
  <c r="Q6" i="1" s="1"/>
  <c r="X15" i="7"/>
  <c r="X25" i="3"/>
  <c r="X6" i="1"/>
  <c r="O25" i="3"/>
  <c r="O5" i="1"/>
  <c r="O6" i="1" s="1"/>
  <c r="AD6" i="7"/>
  <c r="AD25" i="3"/>
  <c r="AD5" i="1"/>
  <c r="AD6" i="1" s="1"/>
  <c r="P25" i="3"/>
  <c r="P5" i="1"/>
  <c r="P6" i="1" s="1"/>
  <c r="AH6" i="7"/>
  <c r="AH25" i="3"/>
  <c r="AH14" i="7"/>
  <c r="AH5" i="1"/>
  <c r="AH6" i="1" s="1"/>
  <c r="V15" i="7"/>
  <c r="V25" i="3"/>
  <c r="V5" i="1"/>
  <c r="V6" i="1" s="1"/>
  <c r="S25" i="3"/>
  <c r="S5" i="1"/>
  <c r="S6" i="1" s="1"/>
  <c r="Y25" i="3"/>
  <c r="Y5" i="1"/>
  <c r="Y6" i="1" s="1"/>
  <c r="AF15" i="7"/>
  <c r="AF25" i="3"/>
  <c r="AF5" i="1"/>
  <c r="AF6" i="1" s="1"/>
  <c r="U25" i="3"/>
  <c r="U5" i="1"/>
  <c r="U6" i="1" s="1"/>
  <c r="AL7" i="7"/>
  <c r="AL8" i="7" s="1"/>
  <c r="T25" i="3"/>
  <c r="T5" i="1"/>
  <c r="T6" i="1" s="1"/>
  <c r="Q21" i="14"/>
  <c r="P21" i="14"/>
  <c r="S19" i="14"/>
  <c r="S7" i="14"/>
  <c r="Q18" i="14"/>
  <c r="R18" i="14"/>
  <c r="R13" i="14"/>
  <c r="T24" i="14"/>
  <c r="U24" i="14"/>
  <c r="AJ20" i="1"/>
  <c r="AK15" i="7"/>
  <c r="AK12" i="7"/>
  <c r="AK9" i="7"/>
  <c r="AH12" i="7"/>
  <c r="AH9" i="7"/>
  <c r="AH15" i="7"/>
  <c r="U6" i="7"/>
  <c r="T6" i="7"/>
  <c r="S6" i="7"/>
  <c r="S14" i="7"/>
  <c r="Q6" i="7"/>
  <c r="P6" i="7"/>
  <c r="O6" i="7"/>
  <c r="AE15" i="7"/>
  <c r="AF9" i="7"/>
  <c r="AE9" i="7"/>
  <c r="AF12" i="7"/>
  <c r="AE12" i="7"/>
  <c r="AF6" i="7"/>
  <c r="AD9" i="7"/>
  <c r="AD12" i="7"/>
  <c r="AD15" i="7"/>
  <c r="AA15" i="7"/>
  <c r="Z15" i="7"/>
  <c r="AA12" i="7"/>
  <c r="Z12" i="7"/>
  <c r="AA9" i="7"/>
  <c r="Z9" i="7"/>
  <c r="Y15" i="7"/>
  <c r="Y12" i="7"/>
  <c r="Y9" i="7"/>
  <c r="Y6" i="7"/>
  <c r="X12" i="7"/>
  <c r="X9" i="7"/>
  <c r="X14" i="7"/>
  <c r="X6" i="7"/>
  <c r="U15" i="7"/>
  <c r="V9" i="7"/>
  <c r="U9" i="7"/>
  <c r="V12" i="7"/>
  <c r="U12" i="7"/>
  <c r="V6" i="7"/>
  <c r="T9" i="7"/>
  <c r="T12" i="7"/>
  <c r="T15" i="7"/>
  <c r="S15" i="7"/>
  <c r="S12" i="7"/>
  <c r="S9" i="7"/>
  <c r="R12" i="7"/>
  <c r="R9" i="7"/>
  <c r="R14" i="7"/>
  <c r="R15" i="7"/>
  <c r="P9" i="7"/>
  <c r="P15" i="7"/>
  <c r="Q12" i="7"/>
  <c r="P12" i="7"/>
  <c r="O12" i="7"/>
  <c r="Q15" i="7"/>
  <c r="Q9" i="7"/>
  <c r="O15" i="7"/>
  <c r="O9" i="7"/>
  <c r="N15" i="7"/>
  <c r="N9" i="7"/>
  <c r="L9" i="7"/>
  <c r="L6" i="7"/>
  <c r="K15" i="7"/>
  <c r="K12" i="7"/>
  <c r="K9" i="7"/>
  <c r="J15" i="7"/>
  <c r="J12" i="7"/>
  <c r="J9" i="7"/>
  <c r="I9" i="7"/>
  <c r="I15" i="7"/>
  <c r="I6" i="7"/>
  <c r="R20" i="14"/>
  <c r="P20" i="14"/>
  <c r="Q20" i="14"/>
  <c r="S20" i="14"/>
  <c r="S9" i="14"/>
  <c r="P9" i="14"/>
  <c r="Q9" i="14"/>
  <c r="R9" i="14"/>
  <c r="R8" i="14"/>
  <c r="Q8" i="14"/>
  <c r="P8" i="14"/>
  <c r="S8" i="14"/>
  <c r="R12" i="14"/>
  <c r="S12" i="14"/>
  <c r="P12" i="14"/>
  <c r="Q12" i="14"/>
  <c r="R21" i="14"/>
  <c r="H15" i="14"/>
  <c r="P13" i="14"/>
  <c r="R19" i="14"/>
  <c r="R7" i="14"/>
  <c r="Q19" i="14"/>
  <c r="I9" i="14"/>
  <c r="Q7" i="14"/>
  <c r="I20" i="14"/>
  <c r="I8" i="14"/>
  <c r="T28" i="14"/>
  <c r="R14" i="14"/>
  <c r="S13" i="14"/>
  <c r="Q14" i="14"/>
  <c r="AJ14" i="7" l="1"/>
  <c r="AK14" i="7"/>
  <c r="N18" i="5"/>
  <c r="N9" i="5"/>
  <c r="AI12" i="7"/>
  <c r="N24" i="1"/>
  <c r="AI9" i="7"/>
  <c r="AI15" i="7"/>
  <c r="AI5" i="1"/>
  <c r="AI6" i="1" s="1"/>
  <c r="AI21" i="1" s="1"/>
  <c r="AI25" i="3"/>
  <c r="AI6" i="7"/>
  <c r="AJ6" i="7"/>
  <c r="AJ9" i="7"/>
  <c r="AJ12" i="7"/>
  <c r="AJ5" i="1"/>
  <c r="AJ6" i="1" s="1"/>
  <c r="AJ25" i="1" s="1"/>
  <c r="AJ25" i="3"/>
  <c r="AJ15" i="7"/>
  <c r="T24" i="1"/>
  <c r="T32" i="1"/>
  <c r="T25" i="1"/>
  <c r="T19" i="1"/>
  <c r="T21" i="1"/>
  <c r="W25" i="3"/>
  <c r="Q24" i="1"/>
  <c r="Q32" i="1"/>
  <c r="AK24" i="1"/>
  <c r="AK32" i="1"/>
  <c r="AK21" i="1"/>
  <c r="AD24" i="1"/>
  <c r="AD32" i="1"/>
  <c r="AD25" i="1"/>
  <c r="AD19" i="1"/>
  <c r="AD21" i="1"/>
  <c r="X24" i="1"/>
  <c r="X32" i="1"/>
  <c r="X21" i="1"/>
  <c r="X19" i="1"/>
  <c r="AB25" i="3"/>
  <c r="U32" i="1"/>
  <c r="U24" i="1"/>
  <c r="U21" i="1"/>
  <c r="U25" i="1"/>
  <c r="U19" i="1"/>
  <c r="Y24" i="1"/>
  <c r="Y32" i="1"/>
  <c r="Y25" i="1"/>
  <c r="Y21" i="1"/>
  <c r="Y19" i="1"/>
  <c r="P24" i="1"/>
  <c r="P32" i="1"/>
  <c r="P21" i="1"/>
  <c r="P25" i="1"/>
  <c r="P19" i="1"/>
  <c r="R32" i="1"/>
  <c r="R24" i="1"/>
  <c r="AE24" i="1"/>
  <c r="AE32" i="1"/>
  <c r="AE21" i="1"/>
  <c r="AE25" i="1"/>
  <c r="AK25" i="1"/>
  <c r="O24" i="1"/>
  <c r="O32" i="1"/>
  <c r="O19" i="1"/>
  <c r="O21" i="1"/>
  <c r="O25" i="1"/>
  <c r="V32" i="1"/>
  <c r="V24" i="1"/>
  <c r="V21" i="1"/>
  <c r="V25" i="1"/>
  <c r="Z24" i="1"/>
  <c r="Z32" i="1"/>
  <c r="Z25" i="1"/>
  <c r="Z21" i="1"/>
  <c r="Z19" i="1"/>
  <c r="AF24" i="1"/>
  <c r="AF32" i="1"/>
  <c r="AF21" i="1"/>
  <c r="AF25" i="1"/>
  <c r="S32" i="1"/>
  <c r="S24" i="1"/>
  <c r="S21" i="1"/>
  <c r="S19" i="1"/>
  <c r="AH24" i="1"/>
  <c r="AH32" i="1"/>
  <c r="AH21" i="1"/>
  <c r="AH19" i="1"/>
  <c r="R25" i="3"/>
  <c r="R26" i="3" s="1"/>
  <c r="AA24" i="1"/>
  <c r="AA32" i="1"/>
  <c r="AA21" i="1"/>
  <c r="AA25" i="1"/>
  <c r="P15" i="14"/>
  <c r="P24" i="14" s="1"/>
  <c r="Q15" i="14"/>
  <c r="Q24" i="14" s="1"/>
  <c r="R15" i="14"/>
  <c r="R24" i="14" s="1"/>
  <c r="S15" i="14"/>
  <c r="S24" i="14" s="1"/>
  <c r="D33" i="14" l="1"/>
  <c r="D34" i="14"/>
  <c r="D30" i="14"/>
  <c r="D31" i="14"/>
  <c r="D32" i="14"/>
  <c r="N27" i="1"/>
  <c r="AI32" i="1"/>
  <c r="AI25" i="1"/>
  <c r="AI19" i="1"/>
  <c r="AI24" i="1"/>
  <c r="AL25" i="3"/>
  <c r="AE27" i="1"/>
  <c r="AJ21" i="1"/>
  <c r="AL21" i="1" s="1"/>
  <c r="AJ32" i="1"/>
  <c r="AJ24" i="1"/>
  <c r="AJ19" i="1"/>
  <c r="Z27" i="1"/>
  <c r="Y27" i="1"/>
  <c r="AB21" i="1"/>
  <c r="T27" i="1"/>
  <c r="R19" i="1"/>
  <c r="R20" i="1" s="1"/>
  <c r="P27" i="1"/>
  <c r="AD27" i="1"/>
  <c r="U27" i="1"/>
  <c r="O27" i="1"/>
  <c r="C13" i="7"/>
  <c r="E32" i="14" l="1"/>
  <c r="H32" i="14" s="1"/>
  <c r="J32" i="14" s="1"/>
  <c r="N32" i="14" s="1"/>
  <c r="E31" i="14"/>
  <c r="H31" i="14" s="1"/>
  <c r="J31" i="14" s="1"/>
  <c r="E30" i="14"/>
  <c r="H30" i="14" s="1"/>
  <c r="J30" i="14" s="1"/>
  <c r="E34" i="14"/>
  <c r="H34" i="14" s="1"/>
  <c r="J34" i="14" s="1"/>
  <c r="E33" i="14"/>
  <c r="H33" i="14" s="1"/>
  <c r="J33" i="14" s="1"/>
  <c r="AI27" i="1"/>
  <c r="AJ27" i="1"/>
  <c r="D13" i="1"/>
  <c r="F15" i="1"/>
  <c r="H15" i="1"/>
  <c r="I15" i="1"/>
  <c r="J15" i="1"/>
  <c r="K15" i="1"/>
  <c r="M17" i="1"/>
  <c r="L10" i="1"/>
  <c r="L12" i="1"/>
  <c r="L14" i="1"/>
  <c r="L21" i="1"/>
  <c r="L22" i="1" s="1"/>
  <c r="L23" i="1"/>
  <c r="L24" i="1" s="1"/>
  <c r="L29" i="1"/>
  <c r="L32" i="1"/>
  <c r="G8" i="1"/>
  <c r="G10" i="1"/>
  <c r="G12" i="1"/>
  <c r="G14" i="1"/>
  <c r="G19" i="1"/>
  <c r="G20" i="1" s="1"/>
  <c r="G21" i="1"/>
  <c r="G22" i="1" s="1"/>
  <c r="Q22" i="1" s="1"/>
  <c r="Q21" i="1" s="1"/>
  <c r="R21" i="1" s="1"/>
  <c r="G23" i="1"/>
  <c r="G24" i="1" s="1"/>
  <c r="G25" i="1"/>
  <c r="G26" i="1" s="1"/>
  <c r="G29" i="1"/>
  <c r="G32" i="1"/>
  <c r="H11" i="7"/>
  <c r="M11" i="7"/>
  <c r="C6" i="1"/>
  <c r="D5" i="9"/>
  <c r="G1264" i="8"/>
  <c r="D1264" i="8"/>
  <c r="G1263" i="8"/>
  <c r="D1263" i="8"/>
  <c r="G1262" i="8"/>
  <c r="D1262" i="8"/>
  <c r="G1261" i="8"/>
  <c r="D1261" i="8"/>
  <c r="G1260" i="8"/>
  <c r="D1260" i="8"/>
  <c r="G1259" i="8"/>
  <c r="D1259" i="8"/>
  <c r="G1258" i="8"/>
  <c r="D1258" i="8"/>
  <c r="G1257" i="8"/>
  <c r="D1257" i="8"/>
  <c r="G1256" i="8"/>
  <c r="D1256" i="8"/>
  <c r="G1255" i="8"/>
  <c r="D1255" i="8"/>
  <c r="G1254" i="8"/>
  <c r="D1254" i="8"/>
  <c r="G1253" i="8"/>
  <c r="D1253" i="8"/>
  <c r="G1252" i="8"/>
  <c r="D1252" i="8"/>
  <c r="G1251" i="8"/>
  <c r="D1251" i="8"/>
  <c r="G1250" i="8"/>
  <c r="D1250" i="8"/>
  <c r="G1249" i="8"/>
  <c r="D1249" i="8"/>
  <c r="G1248" i="8"/>
  <c r="D1248" i="8"/>
  <c r="G1247" i="8"/>
  <c r="D1247" i="8"/>
  <c r="G1246" i="8"/>
  <c r="D1246" i="8"/>
  <c r="G1245" i="8"/>
  <c r="D1245" i="8"/>
  <c r="G1244" i="8"/>
  <c r="D1244" i="8"/>
  <c r="G1243" i="8"/>
  <c r="D1243" i="8"/>
  <c r="G1242" i="8"/>
  <c r="D1242" i="8"/>
  <c r="G1241" i="8"/>
  <c r="D1241" i="8"/>
  <c r="G1240" i="8"/>
  <c r="D1240" i="8"/>
  <c r="G1239" i="8"/>
  <c r="D1239" i="8"/>
  <c r="G1238" i="8"/>
  <c r="D1238" i="8"/>
  <c r="G1237" i="8"/>
  <c r="D1237" i="8"/>
  <c r="G1236" i="8"/>
  <c r="D1236" i="8"/>
  <c r="G1235" i="8"/>
  <c r="D1235" i="8"/>
  <c r="G1234" i="8"/>
  <c r="D1234" i="8"/>
  <c r="G1233" i="8"/>
  <c r="D1233" i="8"/>
  <c r="G1232" i="8"/>
  <c r="D1232" i="8"/>
  <c r="G1231" i="8"/>
  <c r="D1231" i="8"/>
  <c r="G1230" i="8"/>
  <c r="D1230" i="8"/>
  <c r="G1229" i="8"/>
  <c r="D1229" i="8"/>
  <c r="G1228" i="8"/>
  <c r="D1228" i="8"/>
  <c r="G1227" i="8"/>
  <c r="D1227" i="8"/>
  <c r="G1226" i="8"/>
  <c r="D1226" i="8"/>
  <c r="G1225" i="8"/>
  <c r="D1225" i="8"/>
  <c r="G1224" i="8"/>
  <c r="D1224" i="8"/>
  <c r="G1223" i="8"/>
  <c r="D1223" i="8"/>
  <c r="G1222" i="8"/>
  <c r="D1222" i="8"/>
  <c r="G1221" i="8"/>
  <c r="D1221" i="8"/>
  <c r="G1220" i="8"/>
  <c r="D1220" i="8"/>
  <c r="G1219" i="8"/>
  <c r="D1219" i="8"/>
  <c r="G1218" i="8"/>
  <c r="D1218" i="8"/>
  <c r="G1217" i="8"/>
  <c r="D1217" i="8"/>
  <c r="G1216" i="8"/>
  <c r="D1216" i="8"/>
  <c r="G1215" i="8"/>
  <c r="D1215" i="8"/>
  <c r="G1214" i="8"/>
  <c r="D1214" i="8"/>
  <c r="G1213" i="8"/>
  <c r="D1213" i="8"/>
  <c r="G1212" i="8"/>
  <c r="D1212" i="8"/>
  <c r="G1211" i="8"/>
  <c r="D1211" i="8"/>
  <c r="G1210" i="8"/>
  <c r="D1210" i="8"/>
  <c r="G1209" i="8"/>
  <c r="D1209" i="8"/>
  <c r="G1208" i="8"/>
  <c r="D1208" i="8"/>
  <c r="G1207" i="8"/>
  <c r="D1207" i="8"/>
  <c r="G1206" i="8"/>
  <c r="D1206" i="8"/>
  <c r="G1205" i="8"/>
  <c r="D1205" i="8"/>
  <c r="G1204" i="8"/>
  <c r="D1204" i="8"/>
  <c r="G1203" i="8"/>
  <c r="D1203" i="8"/>
  <c r="G1202" i="8"/>
  <c r="D1202" i="8"/>
  <c r="G1201" i="8"/>
  <c r="D1201" i="8"/>
  <c r="G1200" i="8"/>
  <c r="D1200" i="8"/>
  <c r="G1199" i="8"/>
  <c r="D1199" i="8"/>
  <c r="G1198" i="8"/>
  <c r="D1198" i="8"/>
  <c r="G1197" i="8"/>
  <c r="D1197" i="8"/>
  <c r="G1196" i="8"/>
  <c r="D1196" i="8"/>
  <c r="G1195" i="8"/>
  <c r="D1195" i="8"/>
  <c r="G1194" i="8"/>
  <c r="D1194" i="8"/>
  <c r="G1193" i="8"/>
  <c r="D1193" i="8"/>
  <c r="G1192" i="8"/>
  <c r="D1192" i="8"/>
  <c r="G1191" i="8"/>
  <c r="D1191" i="8"/>
  <c r="G1190" i="8"/>
  <c r="D1190" i="8"/>
  <c r="G1189" i="8"/>
  <c r="D1189" i="8"/>
  <c r="G1188" i="8"/>
  <c r="D1188" i="8"/>
  <c r="G1187" i="8"/>
  <c r="D1187" i="8"/>
  <c r="G1186" i="8"/>
  <c r="D1186" i="8"/>
  <c r="G1185" i="8"/>
  <c r="D1185" i="8"/>
  <c r="G1184" i="8"/>
  <c r="D1184" i="8"/>
  <c r="G1183" i="8"/>
  <c r="D1183" i="8"/>
  <c r="G1182" i="8"/>
  <c r="D1182" i="8"/>
  <c r="G1181" i="8"/>
  <c r="D1181" i="8"/>
  <c r="G1180" i="8"/>
  <c r="D1180" i="8"/>
  <c r="G1179" i="8"/>
  <c r="D1179" i="8"/>
  <c r="G1178" i="8"/>
  <c r="D1178" i="8"/>
  <c r="G1177" i="8"/>
  <c r="D1177" i="8"/>
  <c r="G1176" i="8"/>
  <c r="D1176" i="8"/>
  <c r="G1175" i="8"/>
  <c r="D1175" i="8"/>
  <c r="G1174" i="8"/>
  <c r="D1174" i="8"/>
  <c r="G1173" i="8"/>
  <c r="D1173" i="8"/>
  <c r="G1172" i="8"/>
  <c r="D1172" i="8"/>
  <c r="G1171" i="8"/>
  <c r="D1171" i="8"/>
  <c r="G1170" i="8"/>
  <c r="D1170" i="8"/>
  <c r="G1169" i="8"/>
  <c r="D1169" i="8"/>
  <c r="G1168" i="8"/>
  <c r="D1168" i="8"/>
  <c r="G1167" i="8"/>
  <c r="D1167" i="8"/>
  <c r="G1166" i="8"/>
  <c r="D1166" i="8"/>
  <c r="G1165" i="8"/>
  <c r="D1165" i="8"/>
  <c r="G1164" i="8"/>
  <c r="D1164" i="8"/>
  <c r="G1163" i="8"/>
  <c r="D1163" i="8"/>
  <c r="G1162" i="8"/>
  <c r="D1162" i="8"/>
  <c r="G1161" i="8"/>
  <c r="D1161" i="8"/>
  <c r="G1160" i="8"/>
  <c r="D1160" i="8"/>
  <c r="G1159" i="8"/>
  <c r="D1159" i="8"/>
  <c r="G1158" i="8"/>
  <c r="D1158" i="8"/>
  <c r="G1157" i="8"/>
  <c r="D1157" i="8"/>
  <c r="G1156" i="8"/>
  <c r="D1156" i="8"/>
  <c r="G1155" i="8"/>
  <c r="D1155" i="8"/>
  <c r="G1154" i="8"/>
  <c r="D1154" i="8"/>
  <c r="G1153" i="8"/>
  <c r="D1153" i="8"/>
  <c r="G1152" i="8"/>
  <c r="D1152" i="8"/>
  <c r="G1151" i="8"/>
  <c r="D1151" i="8"/>
  <c r="G1150" i="8"/>
  <c r="D1150" i="8"/>
  <c r="G1149" i="8"/>
  <c r="D1149" i="8"/>
  <c r="G1148" i="8"/>
  <c r="D1148" i="8"/>
  <c r="G1147" i="8"/>
  <c r="D1147" i="8"/>
  <c r="G1146" i="8"/>
  <c r="D1146" i="8"/>
  <c r="G1145" i="8"/>
  <c r="D1145" i="8"/>
  <c r="G1144" i="8"/>
  <c r="D1144" i="8"/>
  <c r="G1143" i="8"/>
  <c r="D1143" i="8"/>
  <c r="G1142" i="8"/>
  <c r="D1142" i="8"/>
  <c r="G1141" i="8"/>
  <c r="D1141" i="8"/>
  <c r="G1140" i="8"/>
  <c r="D1140" i="8"/>
  <c r="G1139" i="8"/>
  <c r="D1139" i="8"/>
  <c r="G1138" i="8"/>
  <c r="D1138" i="8"/>
  <c r="G1137" i="8"/>
  <c r="D1137" i="8"/>
  <c r="G1136" i="8"/>
  <c r="D1136" i="8"/>
  <c r="G1135" i="8"/>
  <c r="D1135" i="8"/>
  <c r="G1134" i="8"/>
  <c r="D1134" i="8"/>
  <c r="G1133" i="8"/>
  <c r="D1133" i="8"/>
  <c r="G1132" i="8"/>
  <c r="D1132" i="8"/>
  <c r="G1131" i="8"/>
  <c r="D1131" i="8"/>
  <c r="G1130" i="8"/>
  <c r="D1130" i="8"/>
  <c r="G1129" i="8"/>
  <c r="D1129" i="8"/>
  <c r="G1128" i="8"/>
  <c r="D1128" i="8"/>
  <c r="G1127" i="8"/>
  <c r="D1127" i="8"/>
  <c r="G1126" i="8"/>
  <c r="D1126" i="8"/>
  <c r="G1125" i="8"/>
  <c r="D1125" i="8"/>
  <c r="G1124" i="8"/>
  <c r="D1124" i="8"/>
  <c r="G1123" i="8"/>
  <c r="D1123" i="8"/>
  <c r="G1122" i="8"/>
  <c r="D1122" i="8"/>
  <c r="G1121" i="8"/>
  <c r="D1121" i="8"/>
  <c r="G1120" i="8"/>
  <c r="D1120" i="8"/>
  <c r="G1119" i="8"/>
  <c r="D1119" i="8"/>
  <c r="G1118" i="8"/>
  <c r="D1118" i="8"/>
  <c r="G1117" i="8"/>
  <c r="D1117" i="8"/>
  <c r="G1116" i="8"/>
  <c r="D1116" i="8"/>
  <c r="G1115" i="8"/>
  <c r="D1115" i="8"/>
  <c r="G1114" i="8"/>
  <c r="D1114" i="8"/>
  <c r="G1113" i="8"/>
  <c r="D1113" i="8"/>
  <c r="G1112" i="8"/>
  <c r="D1112" i="8"/>
  <c r="G1111" i="8"/>
  <c r="D1111" i="8"/>
  <c r="G1110" i="8"/>
  <c r="D1110" i="8"/>
  <c r="G1109" i="8"/>
  <c r="D1109" i="8"/>
  <c r="G1108" i="8"/>
  <c r="D1108" i="8"/>
  <c r="G1107" i="8"/>
  <c r="D1107" i="8"/>
  <c r="G1106" i="8"/>
  <c r="D1106" i="8"/>
  <c r="G1105" i="8"/>
  <c r="D1105" i="8"/>
  <c r="G1104" i="8"/>
  <c r="D1104" i="8"/>
  <c r="G1103" i="8"/>
  <c r="D1103" i="8"/>
  <c r="G1102" i="8"/>
  <c r="D1102" i="8"/>
  <c r="G1101" i="8"/>
  <c r="D1101" i="8"/>
  <c r="G1100" i="8"/>
  <c r="D1100" i="8"/>
  <c r="G1099" i="8"/>
  <c r="D1099" i="8"/>
  <c r="G1098" i="8"/>
  <c r="D1098" i="8"/>
  <c r="G1097" i="8"/>
  <c r="D1097" i="8"/>
  <c r="G1096" i="8"/>
  <c r="D1096" i="8"/>
  <c r="G1095" i="8"/>
  <c r="D1095" i="8"/>
  <c r="G1094" i="8"/>
  <c r="D1094" i="8"/>
  <c r="G1093" i="8"/>
  <c r="D1093" i="8"/>
  <c r="G1092" i="8"/>
  <c r="D1092" i="8"/>
  <c r="G1091" i="8"/>
  <c r="D1091" i="8"/>
  <c r="G1090" i="8"/>
  <c r="D1090" i="8"/>
  <c r="G1089" i="8"/>
  <c r="D1089" i="8"/>
  <c r="G1088" i="8"/>
  <c r="D1088" i="8"/>
  <c r="G1087" i="8"/>
  <c r="D1087" i="8"/>
  <c r="G1086" i="8"/>
  <c r="D1086" i="8"/>
  <c r="G1085" i="8"/>
  <c r="D1085" i="8"/>
  <c r="G1084" i="8"/>
  <c r="D1084" i="8"/>
  <c r="G1083" i="8"/>
  <c r="D1083" i="8"/>
  <c r="G1082" i="8"/>
  <c r="D1082" i="8"/>
  <c r="G1081" i="8"/>
  <c r="D1081" i="8"/>
  <c r="G1080" i="8"/>
  <c r="D1080" i="8"/>
  <c r="G1079" i="8"/>
  <c r="D1079" i="8"/>
  <c r="G1078" i="8"/>
  <c r="D1078" i="8"/>
  <c r="G1077" i="8"/>
  <c r="D1077" i="8"/>
  <c r="G1076" i="8"/>
  <c r="D1076" i="8"/>
  <c r="G1075" i="8"/>
  <c r="D1075" i="8"/>
  <c r="G1074" i="8"/>
  <c r="D1074" i="8"/>
  <c r="G1073" i="8"/>
  <c r="D1073" i="8"/>
  <c r="G1072" i="8"/>
  <c r="D1072" i="8"/>
  <c r="G1071" i="8"/>
  <c r="D1071" i="8"/>
  <c r="G1070" i="8"/>
  <c r="D1070" i="8"/>
  <c r="G1069" i="8"/>
  <c r="D1069" i="8"/>
  <c r="G1068" i="8"/>
  <c r="D1068" i="8"/>
  <c r="G1067" i="8"/>
  <c r="D1067" i="8"/>
  <c r="G1066" i="8"/>
  <c r="D1066" i="8"/>
  <c r="G1065" i="8"/>
  <c r="D1065" i="8"/>
  <c r="G1064" i="8"/>
  <c r="D1064" i="8"/>
  <c r="G1063" i="8"/>
  <c r="D1063" i="8"/>
  <c r="G1062" i="8"/>
  <c r="D1062" i="8"/>
  <c r="G1061" i="8"/>
  <c r="D1061" i="8"/>
  <c r="G1060" i="8"/>
  <c r="D1060" i="8"/>
  <c r="G1059" i="8"/>
  <c r="D1059" i="8"/>
  <c r="G1058" i="8"/>
  <c r="D1058" i="8"/>
  <c r="G1057" i="8"/>
  <c r="D1057" i="8"/>
  <c r="G1056" i="8"/>
  <c r="D1056" i="8"/>
  <c r="G1055" i="8"/>
  <c r="D1055" i="8"/>
  <c r="G1054" i="8"/>
  <c r="D1054" i="8"/>
  <c r="G1053" i="8"/>
  <c r="D1053" i="8"/>
  <c r="G1052" i="8"/>
  <c r="D1052" i="8"/>
  <c r="G1051" i="8"/>
  <c r="D1051" i="8"/>
  <c r="G1050" i="8"/>
  <c r="D1050" i="8"/>
  <c r="G1049" i="8"/>
  <c r="D1049" i="8"/>
  <c r="G1048" i="8"/>
  <c r="D1048" i="8"/>
  <c r="G1047" i="8"/>
  <c r="D1047" i="8"/>
  <c r="G1046" i="8"/>
  <c r="D1046" i="8"/>
  <c r="G1045" i="8"/>
  <c r="D1045" i="8"/>
  <c r="G1044" i="8"/>
  <c r="D1044" i="8"/>
  <c r="G1043" i="8"/>
  <c r="D1043" i="8"/>
  <c r="G1042" i="8"/>
  <c r="D1042" i="8"/>
  <c r="G1041" i="8"/>
  <c r="D1041" i="8"/>
  <c r="G1040" i="8"/>
  <c r="D1040" i="8"/>
  <c r="G1039" i="8"/>
  <c r="D1039" i="8"/>
  <c r="G1038" i="8"/>
  <c r="D1038" i="8"/>
  <c r="G1037" i="8"/>
  <c r="D1037" i="8"/>
  <c r="G1036" i="8"/>
  <c r="D1036" i="8"/>
  <c r="G1035" i="8"/>
  <c r="D1035" i="8"/>
  <c r="G1034" i="8"/>
  <c r="D1034" i="8"/>
  <c r="G1033" i="8"/>
  <c r="D1033" i="8"/>
  <c r="G1032" i="8"/>
  <c r="D1032" i="8"/>
  <c r="G1031" i="8"/>
  <c r="D1031" i="8"/>
  <c r="G1030" i="8"/>
  <c r="D1030" i="8"/>
  <c r="G1029" i="8"/>
  <c r="D1029" i="8"/>
  <c r="G1028" i="8"/>
  <c r="D1028" i="8"/>
  <c r="G1027" i="8"/>
  <c r="D1027" i="8"/>
  <c r="G1026" i="8"/>
  <c r="D1026" i="8"/>
  <c r="G1025" i="8"/>
  <c r="D1025" i="8"/>
  <c r="G1024" i="8"/>
  <c r="D1024" i="8"/>
  <c r="G1023" i="8"/>
  <c r="D1023" i="8"/>
  <c r="G1022" i="8"/>
  <c r="D1022" i="8"/>
  <c r="G1021" i="8"/>
  <c r="D1021" i="8"/>
  <c r="G1020" i="8"/>
  <c r="D1020" i="8"/>
  <c r="G1019" i="8"/>
  <c r="D1019" i="8"/>
  <c r="G1018" i="8"/>
  <c r="D1018" i="8"/>
  <c r="G1017" i="8"/>
  <c r="D1017" i="8"/>
  <c r="G1016" i="8"/>
  <c r="D1016" i="8"/>
  <c r="G1015" i="8"/>
  <c r="D1015" i="8"/>
  <c r="G1014" i="8"/>
  <c r="D1014" i="8"/>
  <c r="G1013" i="8"/>
  <c r="D1013" i="8"/>
  <c r="G1012" i="8"/>
  <c r="D1012" i="8"/>
  <c r="G1011" i="8"/>
  <c r="D1011" i="8"/>
  <c r="G1010" i="8"/>
  <c r="D1010" i="8"/>
  <c r="G1009" i="8"/>
  <c r="D1009" i="8"/>
  <c r="G1008" i="8"/>
  <c r="D1008" i="8"/>
  <c r="G1007" i="8"/>
  <c r="D1007" i="8"/>
  <c r="G1006" i="8"/>
  <c r="D1006" i="8"/>
  <c r="G1005" i="8"/>
  <c r="D1005" i="8"/>
  <c r="G1004" i="8"/>
  <c r="D1004" i="8"/>
  <c r="G1003" i="8"/>
  <c r="D1003" i="8"/>
  <c r="G1002" i="8"/>
  <c r="D1002" i="8"/>
  <c r="G1001" i="8"/>
  <c r="D1001" i="8"/>
  <c r="G1000" i="8"/>
  <c r="D1000" i="8"/>
  <c r="G999" i="8"/>
  <c r="D999" i="8"/>
  <c r="G998" i="8"/>
  <c r="D998" i="8"/>
  <c r="G997" i="8"/>
  <c r="D997" i="8"/>
  <c r="G996" i="8"/>
  <c r="D996" i="8"/>
  <c r="G995" i="8"/>
  <c r="D995" i="8"/>
  <c r="G994" i="8"/>
  <c r="D994" i="8"/>
  <c r="G993" i="8"/>
  <c r="D993" i="8"/>
  <c r="G992" i="8"/>
  <c r="D992" i="8"/>
  <c r="G991" i="8"/>
  <c r="D991" i="8"/>
  <c r="G990" i="8"/>
  <c r="D990" i="8"/>
  <c r="G989" i="8"/>
  <c r="D989" i="8"/>
  <c r="G988" i="8"/>
  <c r="D988" i="8"/>
  <c r="G987" i="8"/>
  <c r="D987" i="8"/>
  <c r="G986" i="8"/>
  <c r="D986" i="8"/>
  <c r="G985" i="8"/>
  <c r="D985" i="8"/>
  <c r="G984" i="8"/>
  <c r="D984" i="8"/>
  <c r="G983" i="8"/>
  <c r="D983" i="8"/>
  <c r="G982" i="8"/>
  <c r="D982" i="8"/>
  <c r="G981" i="8"/>
  <c r="D981" i="8"/>
  <c r="G980" i="8"/>
  <c r="D980" i="8"/>
  <c r="G979" i="8"/>
  <c r="D979" i="8"/>
  <c r="G978" i="8"/>
  <c r="D978" i="8"/>
  <c r="G977" i="8"/>
  <c r="D977" i="8"/>
  <c r="G976" i="8"/>
  <c r="D976" i="8"/>
  <c r="G975" i="8"/>
  <c r="D975" i="8"/>
  <c r="G974" i="8"/>
  <c r="D974" i="8"/>
  <c r="G973" i="8"/>
  <c r="D973" i="8"/>
  <c r="G972" i="8"/>
  <c r="D972" i="8"/>
  <c r="G971" i="8"/>
  <c r="D971" i="8"/>
  <c r="G970" i="8"/>
  <c r="D970" i="8"/>
  <c r="G969" i="8"/>
  <c r="D969" i="8"/>
  <c r="G968" i="8"/>
  <c r="D968" i="8"/>
  <c r="G967" i="8"/>
  <c r="D967" i="8"/>
  <c r="G966" i="8"/>
  <c r="D966" i="8"/>
  <c r="G965" i="8"/>
  <c r="D965" i="8"/>
  <c r="G964" i="8"/>
  <c r="D964" i="8"/>
  <c r="G963" i="8"/>
  <c r="D963" i="8"/>
  <c r="G962" i="8"/>
  <c r="D962" i="8"/>
  <c r="G961" i="8"/>
  <c r="D961" i="8"/>
  <c r="G960" i="8"/>
  <c r="D960" i="8"/>
  <c r="G959" i="8"/>
  <c r="D959" i="8"/>
  <c r="G958" i="8"/>
  <c r="D958" i="8"/>
  <c r="G957" i="8"/>
  <c r="D957" i="8"/>
  <c r="G956" i="8"/>
  <c r="D956" i="8"/>
  <c r="G955" i="8"/>
  <c r="D955" i="8"/>
  <c r="G954" i="8"/>
  <c r="D954" i="8"/>
  <c r="G953" i="8"/>
  <c r="D953" i="8"/>
  <c r="G952" i="8"/>
  <c r="D952" i="8"/>
  <c r="G951" i="8"/>
  <c r="D951" i="8"/>
  <c r="G950" i="8"/>
  <c r="D950" i="8"/>
  <c r="G949" i="8"/>
  <c r="D949" i="8"/>
  <c r="G948" i="8"/>
  <c r="D948" i="8"/>
  <c r="G947" i="8"/>
  <c r="D947" i="8"/>
  <c r="G946" i="8"/>
  <c r="D946" i="8"/>
  <c r="G945" i="8"/>
  <c r="D945" i="8"/>
  <c r="G944" i="8"/>
  <c r="D944" i="8"/>
  <c r="G943" i="8"/>
  <c r="D943" i="8"/>
  <c r="G942" i="8"/>
  <c r="D942" i="8"/>
  <c r="G941" i="8"/>
  <c r="D941" i="8"/>
  <c r="G940" i="8"/>
  <c r="D940" i="8"/>
  <c r="G939" i="8"/>
  <c r="D939" i="8"/>
  <c r="G938" i="8"/>
  <c r="D938" i="8"/>
  <c r="G937" i="8"/>
  <c r="D937" i="8"/>
  <c r="G936" i="8"/>
  <c r="D936" i="8"/>
  <c r="G935" i="8"/>
  <c r="D935" i="8"/>
  <c r="G934" i="8"/>
  <c r="D934" i="8"/>
  <c r="G933" i="8"/>
  <c r="D933" i="8"/>
  <c r="G932" i="8"/>
  <c r="D932" i="8"/>
  <c r="G931" i="8"/>
  <c r="D931" i="8"/>
  <c r="G930" i="8"/>
  <c r="D930" i="8"/>
  <c r="G929" i="8"/>
  <c r="D929" i="8"/>
  <c r="G928" i="8"/>
  <c r="D928" i="8"/>
  <c r="G927" i="8"/>
  <c r="D927" i="8"/>
  <c r="G926" i="8"/>
  <c r="D926" i="8"/>
  <c r="G925" i="8"/>
  <c r="D925" i="8"/>
  <c r="G924" i="8"/>
  <c r="D924" i="8"/>
  <c r="G923" i="8"/>
  <c r="D923" i="8"/>
  <c r="G922" i="8"/>
  <c r="D922" i="8"/>
  <c r="G921" i="8"/>
  <c r="D921" i="8"/>
  <c r="G920" i="8"/>
  <c r="D920" i="8"/>
  <c r="G919" i="8"/>
  <c r="D919" i="8"/>
  <c r="G918" i="8"/>
  <c r="D918" i="8"/>
  <c r="G917" i="8"/>
  <c r="D917" i="8"/>
  <c r="G916" i="8"/>
  <c r="D916" i="8"/>
  <c r="G915" i="8"/>
  <c r="D915" i="8"/>
  <c r="G914" i="8"/>
  <c r="D914" i="8"/>
  <c r="G913" i="8"/>
  <c r="D913" i="8"/>
  <c r="G912" i="8"/>
  <c r="D912" i="8"/>
  <c r="G911" i="8"/>
  <c r="D911" i="8"/>
  <c r="G910" i="8"/>
  <c r="D910" i="8"/>
  <c r="G909" i="8"/>
  <c r="D909" i="8"/>
  <c r="G908" i="8"/>
  <c r="D908" i="8"/>
  <c r="G907" i="8"/>
  <c r="D907" i="8"/>
  <c r="G906" i="8"/>
  <c r="D906" i="8"/>
  <c r="G905" i="8"/>
  <c r="D905" i="8"/>
  <c r="G904" i="8"/>
  <c r="D904" i="8"/>
  <c r="G903" i="8"/>
  <c r="D903" i="8"/>
  <c r="G902" i="8"/>
  <c r="D902" i="8"/>
  <c r="G901" i="8"/>
  <c r="D901" i="8"/>
  <c r="G900" i="8"/>
  <c r="D900" i="8"/>
  <c r="G899" i="8"/>
  <c r="D899" i="8"/>
  <c r="G898" i="8"/>
  <c r="D898" i="8"/>
  <c r="G897" i="8"/>
  <c r="D897" i="8"/>
  <c r="G896" i="8"/>
  <c r="D896" i="8"/>
  <c r="G895" i="8"/>
  <c r="D895" i="8"/>
  <c r="G894" i="8"/>
  <c r="D894" i="8"/>
  <c r="G893" i="8"/>
  <c r="D893" i="8"/>
  <c r="G892" i="8"/>
  <c r="D892" i="8"/>
  <c r="G891" i="8"/>
  <c r="D891" i="8"/>
  <c r="G890" i="8"/>
  <c r="D890" i="8"/>
  <c r="G889" i="8"/>
  <c r="D889" i="8"/>
  <c r="G888" i="8"/>
  <c r="D888" i="8"/>
  <c r="G887" i="8"/>
  <c r="D887" i="8"/>
  <c r="G886" i="8"/>
  <c r="D886" i="8"/>
  <c r="G885" i="8"/>
  <c r="D885" i="8"/>
  <c r="G884" i="8"/>
  <c r="D884" i="8"/>
  <c r="G883" i="8"/>
  <c r="D883" i="8"/>
  <c r="G882" i="8"/>
  <c r="D882" i="8"/>
  <c r="G881" i="8"/>
  <c r="D881" i="8"/>
  <c r="G880" i="8"/>
  <c r="D880" i="8"/>
  <c r="G879" i="8"/>
  <c r="D879" i="8"/>
  <c r="G878" i="8"/>
  <c r="D878" i="8"/>
  <c r="G877" i="8"/>
  <c r="D877" i="8"/>
  <c r="G876" i="8"/>
  <c r="D876" i="8"/>
  <c r="G875" i="8"/>
  <c r="D875" i="8"/>
  <c r="G874" i="8"/>
  <c r="D874" i="8"/>
  <c r="G873" i="8"/>
  <c r="D873" i="8"/>
  <c r="G872" i="8"/>
  <c r="D872" i="8"/>
  <c r="G871" i="8"/>
  <c r="D871" i="8"/>
  <c r="G870" i="8"/>
  <c r="D870" i="8"/>
  <c r="G869" i="8"/>
  <c r="D869" i="8"/>
  <c r="G868" i="8"/>
  <c r="D868" i="8"/>
  <c r="G867" i="8"/>
  <c r="D867" i="8"/>
  <c r="G866" i="8"/>
  <c r="D866" i="8"/>
  <c r="G865" i="8"/>
  <c r="D865" i="8"/>
  <c r="G864" i="8"/>
  <c r="D864" i="8"/>
  <c r="G863" i="8"/>
  <c r="D863" i="8"/>
  <c r="G862" i="8"/>
  <c r="D862" i="8"/>
  <c r="G861" i="8"/>
  <c r="D861" i="8"/>
  <c r="G860" i="8"/>
  <c r="D860" i="8"/>
  <c r="G859" i="8"/>
  <c r="D859" i="8"/>
  <c r="G858" i="8"/>
  <c r="D858" i="8"/>
  <c r="G857" i="8"/>
  <c r="D857" i="8"/>
  <c r="G856" i="8"/>
  <c r="D856" i="8"/>
  <c r="G855" i="8"/>
  <c r="D855" i="8"/>
  <c r="G854" i="8"/>
  <c r="D854" i="8"/>
  <c r="G853" i="8"/>
  <c r="D853" i="8"/>
  <c r="G852" i="8"/>
  <c r="D852" i="8"/>
  <c r="G851" i="8"/>
  <c r="D851" i="8"/>
  <c r="G850" i="8"/>
  <c r="D850" i="8"/>
  <c r="G849" i="8"/>
  <c r="D849" i="8"/>
  <c r="G848" i="8"/>
  <c r="D848" i="8"/>
  <c r="G847" i="8"/>
  <c r="D847" i="8"/>
  <c r="G846" i="8"/>
  <c r="D846" i="8"/>
  <c r="G845" i="8"/>
  <c r="D845" i="8"/>
  <c r="G844" i="8"/>
  <c r="D844" i="8"/>
  <c r="G843" i="8"/>
  <c r="D843" i="8"/>
  <c r="G842" i="8"/>
  <c r="D842" i="8"/>
  <c r="G841" i="8"/>
  <c r="D841" i="8"/>
  <c r="G840" i="8"/>
  <c r="D840" i="8"/>
  <c r="G839" i="8"/>
  <c r="D839" i="8"/>
  <c r="G838" i="8"/>
  <c r="D838" i="8"/>
  <c r="G837" i="8"/>
  <c r="D837" i="8"/>
  <c r="G836" i="8"/>
  <c r="D836" i="8"/>
  <c r="G835" i="8"/>
  <c r="D835" i="8"/>
  <c r="G834" i="8"/>
  <c r="D834" i="8"/>
  <c r="G833" i="8"/>
  <c r="D833" i="8"/>
  <c r="G832" i="8"/>
  <c r="D832" i="8"/>
  <c r="G831" i="8"/>
  <c r="D831" i="8"/>
  <c r="G830" i="8"/>
  <c r="D830" i="8"/>
  <c r="G829" i="8"/>
  <c r="D829" i="8"/>
  <c r="G828" i="8"/>
  <c r="D828" i="8"/>
  <c r="G827" i="8"/>
  <c r="D827" i="8"/>
  <c r="G826" i="8"/>
  <c r="D826" i="8"/>
  <c r="G825" i="8"/>
  <c r="D825" i="8"/>
  <c r="G824" i="8"/>
  <c r="D824" i="8"/>
  <c r="G823" i="8"/>
  <c r="D823" i="8"/>
  <c r="G822" i="8"/>
  <c r="D822" i="8"/>
  <c r="G821" i="8"/>
  <c r="D821" i="8"/>
  <c r="G820" i="8"/>
  <c r="D820" i="8"/>
  <c r="G819" i="8"/>
  <c r="D819" i="8"/>
  <c r="G818" i="8"/>
  <c r="D818" i="8"/>
  <c r="G817" i="8"/>
  <c r="D817" i="8"/>
  <c r="G816" i="8"/>
  <c r="D816" i="8"/>
  <c r="G815" i="8"/>
  <c r="D815" i="8"/>
  <c r="G814" i="8"/>
  <c r="D814" i="8"/>
  <c r="G813" i="8"/>
  <c r="D813" i="8"/>
  <c r="G812" i="8"/>
  <c r="D812" i="8"/>
  <c r="G811" i="8"/>
  <c r="D811" i="8"/>
  <c r="G810" i="8"/>
  <c r="D810" i="8"/>
  <c r="G809" i="8"/>
  <c r="D809" i="8"/>
  <c r="G808" i="8"/>
  <c r="D808" i="8"/>
  <c r="G807" i="8"/>
  <c r="D807" i="8"/>
  <c r="G806" i="8"/>
  <c r="D806" i="8"/>
  <c r="G805" i="8"/>
  <c r="D805" i="8"/>
  <c r="G804" i="8"/>
  <c r="D804" i="8"/>
  <c r="G803" i="8"/>
  <c r="D803" i="8"/>
  <c r="G802" i="8"/>
  <c r="D802" i="8"/>
  <c r="G801" i="8"/>
  <c r="D801" i="8"/>
  <c r="G800" i="8"/>
  <c r="D800" i="8"/>
  <c r="G799" i="8"/>
  <c r="D799" i="8"/>
  <c r="G798" i="8"/>
  <c r="D798" i="8"/>
  <c r="G797" i="8"/>
  <c r="D797" i="8"/>
  <c r="G796" i="8"/>
  <c r="D796" i="8"/>
  <c r="G795" i="8"/>
  <c r="D795" i="8"/>
  <c r="G794" i="8"/>
  <c r="D794" i="8"/>
  <c r="G793" i="8"/>
  <c r="D793" i="8"/>
  <c r="G792" i="8"/>
  <c r="D792" i="8"/>
  <c r="G791" i="8"/>
  <c r="D791" i="8"/>
  <c r="G790" i="8"/>
  <c r="D790" i="8"/>
  <c r="G789" i="8"/>
  <c r="D789" i="8"/>
  <c r="G788" i="8"/>
  <c r="D788" i="8"/>
  <c r="G787" i="8"/>
  <c r="D787" i="8"/>
  <c r="G786" i="8"/>
  <c r="D786" i="8"/>
  <c r="G785" i="8"/>
  <c r="D785" i="8"/>
  <c r="G784" i="8"/>
  <c r="D784" i="8"/>
  <c r="G783" i="8"/>
  <c r="D783" i="8"/>
  <c r="G782" i="8"/>
  <c r="D782" i="8"/>
  <c r="G781" i="8"/>
  <c r="D781" i="8"/>
  <c r="G780" i="8"/>
  <c r="D780" i="8"/>
  <c r="G779" i="8"/>
  <c r="D779" i="8"/>
  <c r="G778" i="8"/>
  <c r="D778" i="8"/>
  <c r="G777" i="8"/>
  <c r="D777" i="8"/>
  <c r="G776" i="8"/>
  <c r="D776" i="8"/>
  <c r="G775" i="8"/>
  <c r="D775" i="8"/>
  <c r="G774" i="8"/>
  <c r="D774" i="8"/>
  <c r="G773" i="8"/>
  <c r="D773" i="8"/>
  <c r="G772" i="8"/>
  <c r="D772" i="8"/>
  <c r="G771" i="8"/>
  <c r="D771" i="8"/>
  <c r="G770" i="8"/>
  <c r="D770" i="8"/>
  <c r="G769" i="8"/>
  <c r="D769" i="8"/>
  <c r="G768" i="8"/>
  <c r="D768" i="8"/>
  <c r="G767" i="8"/>
  <c r="D767" i="8"/>
  <c r="G766" i="8"/>
  <c r="D766" i="8"/>
  <c r="G765" i="8"/>
  <c r="D765" i="8"/>
  <c r="G764" i="8"/>
  <c r="D764" i="8"/>
  <c r="G763" i="8"/>
  <c r="D763" i="8"/>
  <c r="G762" i="8"/>
  <c r="D762" i="8"/>
  <c r="G761" i="8"/>
  <c r="D761" i="8"/>
  <c r="G760" i="8"/>
  <c r="D760" i="8"/>
  <c r="G759" i="8"/>
  <c r="D759" i="8"/>
  <c r="G758" i="8"/>
  <c r="D758" i="8"/>
  <c r="G757" i="8"/>
  <c r="D757" i="8"/>
  <c r="G756" i="8"/>
  <c r="D756" i="8"/>
  <c r="G755" i="8"/>
  <c r="D755" i="8"/>
  <c r="G754" i="8"/>
  <c r="D754" i="8"/>
  <c r="G753" i="8"/>
  <c r="D753" i="8"/>
  <c r="G752" i="8"/>
  <c r="D752" i="8"/>
  <c r="G751" i="8"/>
  <c r="D751" i="8"/>
  <c r="G750" i="8"/>
  <c r="D750" i="8"/>
  <c r="G749" i="8"/>
  <c r="D749" i="8"/>
  <c r="G748" i="8"/>
  <c r="D748" i="8"/>
  <c r="G747" i="8"/>
  <c r="D747" i="8"/>
  <c r="G746" i="8"/>
  <c r="D746" i="8"/>
  <c r="G745" i="8"/>
  <c r="D745" i="8"/>
  <c r="G744" i="8"/>
  <c r="D744" i="8"/>
  <c r="G743" i="8"/>
  <c r="D743" i="8"/>
  <c r="G742" i="8"/>
  <c r="D742" i="8"/>
  <c r="G741" i="8"/>
  <c r="D741" i="8"/>
  <c r="G740" i="8"/>
  <c r="D740" i="8"/>
  <c r="G739" i="8"/>
  <c r="D739" i="8"/>
  <c r="G738" i="8"/>
  <c r="D738" i="8"/>
  <c r="G737" i="8"/>
  <c r="D737" i="8"/>
  <c r="G736" i="8"/>
  <c r="D736" i="8"/>
  <c r="G735" i="8"/>
  <c r="D735" i="8"/>
  <c r="G734" i="8"/>
  <c r="D734" i="8"/>
  <c r="G733" i="8"/>
  <c r="D733" i="8"/>
  <c r="G732" i="8"/>
  <c r="D732" i="8"/>
  <c r="G731" i="8"/>
  <c r="D731" i="8"/>
  <c r="G730" i="8"/>
  <c r="D730" i="8"/>
  <c r="G729" i="8"/>
  <c r="D729" i="8"/>
  <c r="G728" i="8"/>
  <c r="D728" i="8"/>
  <c r="G727" i="8"/>
  <c r="D727" i="8"/>
  <c r="G726" i="8"/>
  <c r="D726" i="8"/>
  <c r="G725" i="8"/>
  <c r="D725" i="8"/>
  <c r="G724" i="8"/>
  <c r="D724" i="8"/>
  <c r="G723" i="8"/>
  <c r="D723" i="8"/>
  <c r="G722" i="8"/>
  <c r="D722" i="8"/>
  <c r="G721" i="8"/>
  <c r="D721" i="8"/>
  <c r="G720" i="8"/>
  <c r="D720" i="8"/>
  <c r="G719" i="8"/>
  <c r="D719" i="8"/>
  <c r="G718" i="8"/>
  <c r="D718" i="8"/>
  <c r="G717" i="8"/>
  <c r="D717" i="8"/>
  <c r="G716" i="8"/>
  <c r="D716" i="8"/>
  <c r="G715" i="8"/>
  <c r="D715" i="8"/>
  <c r="G714" i="8"/>
  <c r="D714" i="8"/>
  <c r="G713" i="8"/>
  <c r="D713" i="8"/>
  <c r="G712" i="8"/>
  <c r="D712" i="8"/>
  <c r="G711" i="8"/>
  <c r="D711" i="8"/>
  <c r="G710" i="8"/>
  <c r="D710" i="8"/>
  <c r="G709" i="8"/>
  <c r="D709" i="8"/>
  <c r="G708" i="8"/>
  <c r="D708" i="8"/>
  <c r="G707" i="8"/>
  <c r="D707" i="8"/>
  <c r="G706" i="8"/>
  <c r="D706" i="8"/>
  <c r="G705" i="8"/>
  <c r="D705" i="8"/>
  <c r="G704" i="8"/>
  <c r="D704" i="8"/>
  <c r="G703" i="8"/>
  <c r="D703" i="8"/>
  <c r="G702" i="8"/>
  <c r="D702" i="8"/>
  <c r="G701" i="8"/>
  <c r="D701" i="8"/>
  <c r="G700" i="8"/>
  <c r="D700" i="8"/>
  <c r="G699" i="8"/>
  <c r="D699" i="8"/>
  <c r="G698" i="8"/>
  <c r="D698" i="8"/>
  <c r="G697" i="8"/>
  <c r="D697" i="8"/>
  <c r="G696" i="8"/>
  <c r="D696" i="8"/>
  <c r="G695" i="8"/>
  <c r="D695" i="8"/>
  <c r="G694" i="8"/>
  <c r="D694" i="8"/>
  <c r="G693" i="8"/>
  <c r="D693" i="8"/>
  <c r="G692" i="8"/>
  <c r="D692" i="8"/>
  <c r="G691" i="8"/>
  <c r="D691" i="8"/>
  <c r="G690" i="8"/>
  <c r="D690" i="8"/>
  <c r="G689" i="8"/>
  <c r="D689" i="8"/>
  <c r="G688" i="8"/>
  <c r="D688" i="8"/>
  <c r="G687" i="8"/>
  <c r="D687" i="8"/>
  <c r="G686" i="8"/>
  <c r="D686" i="8"/>
  <c r="G685" i="8"/>
  <c r="D685" i="8"/>
  <c r="G684" i="8"/>
  <c r="D684" i="8"/>
  <c r="G683" i="8"/>
  <c r="D683" i="8"/>
  <c r="G682" i="8"/>
  <c r="D682" i="8"/>
  <c r="G681" i="8"/>
  <c r="D681" i="8"/>
  <c r="G680" i="8"/>
  <c r="D680" i="8"/>
  <c r="G679" i="8"/>
  <c r="D679" i="8"/>
  <c r="G678" i="8"/>
  <c r="D678" i="8"/>
  <c r="G677" i="8"/>
  <c r="D677" i="8"/>
  <c r="G676" i="8"/>
  <c r="D676" i="8"/>
  <c r="G675" i="8"/>
  <c r="D675" i="8"/>
  <c r="G674" i="8"/>
  <c r="D674" i="8"/>
  <c r="G673" i="8"/>
  <c r="D673" i="8"/>
  <c r="G672" i="8"/>
  <c r="D672" i="8"/>
  <c r="G671" i="8"/>
  <c r="D671" i="8"/>
  <c r="G670" i="8"/>
  <c r="D670" i="8"/>
  <c r="G669" i="8"/>
  <c r="D669" i="8"/>
  <c r="G668" i="8"/>
  <c r="D668" i="8"/>
  <c r="G667" i="8"/>
  <c r="D667" i="8"/>
  <c r="G666" i="8"/>
  <c r="D666" i="8"/>
  <c r="G665" i="8"/>
  <c r="D665" i="8"/>
  <c r="G664" i="8"/>
  <c r="D664" i="8"/>
  <c r="G663" i="8"/>
  <c r="D663" i="8"/>
  <c r="G662" i="8"/>
  <c r="D662" i="8"/>
  <c r="G661" i="8"/>
  <c r="D661" i="8"/>
  <c r="G660" i="8"/>
  <c r="D660" i="8"/>
  <c r="G659" i="8"/>
  <c r="D659" i="8"/>
  <c r="G658" i="8"/>
  <c r="D658" i="8"/>
  <c r="G657" i="8"/>
  <c r="D657" i="8"/>
  <c r="G656" i="8"/>
  <c r="D656" i="8"/>
  <c r="G655" i="8"/>
  <c r="D655" i="8"/>
  <c r="G654" i="8"/>
  <c r="D654" i="8"/>
  <c r="G653" i="8"/>
  <c r="D653" i="8"/>
  <c r="G652" i="8"/>
  <c r="D652" i="8"/>
  <c r="G651" i="8"/>
  <c r="D651" i="8"/>
  <c r="G650" i="8"/>
  <c r="D650" i="8"/>
  <c r="G649" i="8"/>
  <c r="D649" i="8"/>
  <c r="G648" i="8"/>
  <c r="D648" i="8"/>
  <c r="G647" i="8"/>
  <c r="D647" i="8"/>
  <c r="G646" i="8"/>
  <c r="D646" i="8"/>
  <c r="G645" i="8"/>
  <c r="D645" i="8"/>
  <c r="G644" i="8"/>
  <c r="D644" i="8"/>
  <c r="G643" i="8"/>
  <c r="D643" i="8"/>
  <c r="G642" i="8"/>
  <c r="D642" i="8"/>
  <c r="G641" i="8"/>
  <c r="D641" i="8"/>
  <c r="G640" i="8"/>
  <c r="D640" i="8"/>
  <c r="G639" i="8"/>
  <c r="D639" i="8"/>
  <c r="G638" i="8"/>
  <c r="D638" i="8"/>
  <c r="G637" i="8"/>
  <c r="D637" i="8"/>
  <c r="G636" i="8"/>
  <c r="D636" i="8"/>
  <c r="G635" i="8"/>
  <c r="D635" i="8"/>
  <c r="G634" i="8"/>
  <c r="D634" i="8"/>
  <c r="G633" i="8"/>
  <c r="D633" i="8"/>
  <c r="G632" i="8"/>
  <c r="D632" i="8"/>
  <c r="G631" i="8"/>
  <c r="D631" i="8"/>
  <c r="G630" i="8"/>
  <c r="D630" i="8"/>
  <c r="G629" i="8"/>
  <c r="D629" i="8"/>
  <c r="G628" i="8"/>
  <c r="D628" i="8"/>
  <c r="G627" i="8"/>
  <c r="D627" i="8"/>
  <c r="G626" i="8"/>
  <c r="D626" i="8"/>
  <c r="G625" i="8"/>
  <c r="D625" i="8"/>
  <c r="G624" i="8"/>
  <c r="D624" i="8"/>
  <c r="G623" i="8"/>
  <c r="D623" i="8"/>
  <c r="G622" i="8"/>
  <c r="D622" i="8"/>
  <c r="G621" i="8"/>
  <c r="D621" i="8"/>
  <c r="G620" i="8"/>
  <c r="D620" i="8"/>
  <c r="G619" i="8"/>
  <c r="D619" i="8"/>
  <c r="G618" i="8"/>
  <c r="D618" i="8"/>
  <c r="G617" i="8"/>
  <c r="D617" i="8"/>
  <c r="G616" i="8"/>
  <c r="D616" i="8"/>
  <c r="G615" i="8"/>
  <c r="D615" i="8"/>
  <c r="G614" i="8"/>
  <c r="D614" i="8"/>
  <c r="G613" i="8"/>
  <c r="D613" i="8"/>
  <c r="G612" i="8"/>
  <c r="D612" i="8"/>
  <c r="G611" i="8"/>
  <c r="D611" i="8"/>
  <c r="G610" i="8"/>
  <c r="D610" i="8"/>
  <c r="G609" i="8"/>
  <c r="D609" i="8"/>
  <c r="G608" i="8"/>
  <c r="D608" i="8"/>
  <c r="G607" i="8"/>
  <c r="D607" i="8"/>
  <c r="G606" i="8"/>
  <c r="D606" i="8"/>
  <c r="G605" i="8"/>
  <c r="D605" i="8"/>
  <c r="G604" i="8"/>
  <c r="D604" i="8"/>
  <c r="G603" i="8"/>
  <c r="D603" i="8"/>
  <c r="G602" i="8"/>
  <c r="D602" i="8"/>
  <c r="G601" i="8"/>
  <c r="D601" i="8"/>
  <c r="G600" i="8"/>
  <c r="D600" i="8"/>
  <c r="G599" i="8"/>
  <c r="D599" i="8"/>
  <c r="G598" i="8"/>
  <c r="D598" i="8"/>
  <c r="G597" i="8"/>
  <c r="D597" i="8"/>
  <c r="G596" i="8"/>
  <c r="D596" i="8"/>
  <c r="G595" i="8"/>
  <c r="D595" i="8"/>
  <c r="G594" i="8"/>
  <c r="D594" i="8"/>
  <c r="G593" i="8"/>
  <c r="D593" i="8"/>
  <c r="G592" i="8"/>
  <c r="D592" i="8"/>
  <c r="G591" i="8"/>
  <c r="D591" i="8"/>
  <c r="G590" i="8"/>
  <c r="D590" i="8"/>
  <c r="G589" i="8"/>
  <c r="D589" i="8"/>
  <c r="G588" i="8"/>
  <c r="D588" i="8"/>
  <c r="G587" i="8"/>
  <c r="D587" i="8"/>
  <c r="G586" i="8"/>
  <c r="D586" i="8"/>
  <c r="G585" i="8"/>
  <c r="D585" i="8"/>
  <c r="G584" i="8"/>
  <c r="D584" i="8"/>
  <c r="G583" i="8"/>
  <c r="D583" i="8"/>
  <c r="G582" i="8"/>
  <c r="D582" i="8"/>
  <c r="G581" i="8"/>
  <c r="D581" i="8"/>
  <c r="G580" i="8"/>
  <c r="D580" i="8"/>
  <c r="G579" i="8"/>
  <c r="D579" i="8"/>
  <c r="G578" i="8"/>
  <c r="D578" i="8"/>
  <c r="G577" i="8"/>
  <c r="D577" i="8"/>
  <c r="G576" i="8"/>
  <c r="D576" i="8"/>
  <c r="G575" i="8"/>
  <c r="D575" i="8"/>
  <c r="G574" i="8"/>
  <c r="D574" i="8"/>
  <c r="G573" i="8"/>
  <c r="D573" i="8"/>
  <c r="G572" i="8"/>
  <c r="D572" i="8"/>
  <c r="G571" i="8"/>
  <c r="D571" i="8"/>
  <c r="G570" i="8"/>
  <c r="D570" i="8"/>
  <c r="G569" i="8"/>
  <c r="D569" i="8"/>
  <c r="G568" i="8"/>
  <c r="D568" i="8"/>
  <c r="G567" i="8"/>
  <c r="D567" i="8"/>
  <c r="G566" i="8"/>
  <c r="D566" i="8"/>
  <c r="G565" i="8"/>
  <c r="D565" i="8"/>
  <c r="G564" i="8"/>
  <c r="D564" i="8"/>
  <c r="G563" i="8"/>
  <c r="D563" i="8"/>
  <c r="G562" i="8"/>
  <c r="D562" i="8"/>
  <c r="G561" i="8"/>
  <c r="D561" i="8"/>
  <c r="G560" i="8"/>
  <c r="D560" i="8"/>
  <c r="G559" i="8"/>
  <c r="D559" i="8"/>
  <c r="G558" i="8"/>
  <c r="D558" i="8"/>
  <c r="G557" i="8"/>
  <c r="D557" i="8"/>
  <c r="G556" i="8"/>
  <c r="D556" i="8"/>
  <c r="G555" i="8"/>
  <c r="D555" i="8"/>
  <c r="G554" i="8"/>
  <c r="D554" i="8"/>
  <c r="G553" i="8"/>
  <c r="D553" i="8"/>
  <c r="G552" i="8"/>
  <c r="D552" i="8"/>
  <c r="G551" i="8"/>
  <c r="D551" i="8"/>
  <c r="G550" i="8"/>
  <c r="D550" i="8"/>
  <c r="G549" i="8"/>
  <c r="D549" i="8"/>
  <c r="G548" i="8"/>
  <c r="D548" i="8"/>
  <c r="G547" i="8"/>
  <c r="D547" i="8"/>
  <c r="G546" i="8"/>
  <c r="D546" i="8"/>
  <c r="G545" i="8"/>
  <c r="D545" i="8"/>
  <c r="G544" i="8"/>
  <c r="D544" i="8"/>
  <c r="G543" i="8"/>
  <c r="D543" i="8"/>
  <c r="G542" i="8"/>
  <c r="D542" i="8"/>
  <c r="G541" i="8"/>
  <c r="D541" i="8"/>
  <c r="G540" i="8"/>
  <c r="D540" i="8"/>
  <c r="G539" i="8"/>
  <c r="D539" i="8"/>
  <c r="G538" i="8"/>
  <c r="D538" i="8"/>
  <c r="G537" i="8"/>
  <c r="D537" i="8"/>
  <c r="G536" i="8"/>
  <c r="D536" i="8"/>
  <c r="G535" i="8"/>
  <c r="D535" i="8"/>
  <c r="G534" i="8"/>
  <c r="D534" i="8"/>
  <c r="G533" i="8"/>
  <c r="D533" i="8"/>
  <c r="G532" i="8"/>
  <c r="D532" i="8"/>
  <c r="G531" i="8"/>
  <c r="D531" i="8"/>
  <c r="G530" i="8"/>
  <c r="D530" i="8"/>
  <c r="G529" i="8"/>
  <c r="D529" i="8"/>
  <c r="G528" i="8"/>
  <c r="D528" i="8"/>
  <c r="G527" i="8"/>
  <c r="D527" i="8"/>
  <c r="G526" i="8"/>
  <c r="D526" i="8"/>
  <c r="G525" i="8"/>
  <c r="D525" i="8"/>
  <c r="G524" i="8"/>
  <c r="D524" i="8"/>
  <c r="G523" i="8"/>
  <c r="D523" i="8"/>
  <c r="G522" i="8"/>
  <c r="D522" i="8"/>
  <c r="G521" i="8"/>
  <c r="D521" i="8"/>
  <c r="G520" i="8"/>
  <c r="D520" i="8"/>
  <c r="G519" i="8"/>
  <c r="D519" i="8"/>
  <c r="G518" i="8"/>
  <c r="D518" i="8"/>
  <c r="G517" i="8"/>
  <c r="D517" i="8"/>
  <c r="G516" i="8"/>
  <c r="D516" i="8"/>
  <c r="G515" i="8"/>
  <c r="D515" i="8"/>
  <c r="G514" i="8"/>
  <c r="D514" i="8"/>
  <c r="G513" i="8"/>
  <c r="D513" i="8"/>
  <c r="G512" i="8"/>
  <c r="D512" i="8"/>
  <c r="G511" i="8"/>
  <c r="D511" i="8"/>
  <c r="G510" i="8"/>
  <c r="D510" i="8"/>
  <c r="G509" i="8"/>
  <c r="D509" i="8"/>
  <c r="G508" i="8"/>
  <c r="D508" i="8"/>
  <c r="G507" i="8"/>
  <c r="D507" i="8"/>
  <c r="G506" i="8"/>
  <c r="D506" i="8"/>
  <c r="G505" i="8"/>
  <c r="D505" i="8"/>
  <c r="G504" i="8"/>
  <c r="D504" i="8"/>
  <c r="G503" i="8"/>
  <c r="D503" i="8"/>
  <c r="G502" i="8"/>
  <c r="D502" i="8"/>
  <c r="G501" i="8"/>
  <c r="D501" i="8"/>
  <c r="G500" i="8"/>
  <c r="D500" i="8"/>
  <c r="G499" i="8"/>
  <c r="D499" i="8"/>
  <c r="G498" i="8"/>
  <c r="D498" i="8"/>
  <c r="G497" i="8"/>
  <c r="D497" i="8"/>
  <c r="G496" i="8"/>
  <c r="D496" i="8"/>
  <c r="G495" i="8"/>
  <c r="D495" i="8"/>
  <c r="G494" i="8"/>
  <c r="D494" i="8"/>
  <c r="G493" i="8"/>
  <c r="D493" i="8"/>
  <c r="G492" i="8"/>
  <c r="D492" i="8"/>
  <c r="G491" i="8"/>
  <c r="D491" i="8"/>
  <c r="G490" i="8"/>
  <c r="D490" i="8"/>
  <c r="G489" i="8"/>
  <c r="D489" i="8"/>
  <c r="G488" i="8"/>
  <c r="D488" i="8"/>
  <c r="G487" i="8"/>
  <c r="D487" i="8"/>
  <c r="G486" i="8"/>
  <c r="D486" i="8"/>
  <c r="G485" i="8"/>
  <c r="D485" i="8"/>
  <c r="G484" i="8"/>
  <c r="D484" i="8"/>
  <c r="G483" i="8"/>
  <c r="D483" i="8"/>
  <c r="G482" i="8"/>
  <c r="D482" i="8"/>
  <c r="G481" i="8"/>
  <c r="D481" i="8"/>
  <c r="G480" i="8"/>
  <c r="D480" i="8"/>
  <c r="G479" i="8"/>
  <c r="D479" i="8"/>
  <c r="G478" i="8"/>
  <c r="D478" i="8"/>
  <c r="G477" i="8"/>
  <c r="D477" i="8"/>
  <c r="G476" i="8"/>
  <c r="D476" i="8"/>
  <c r="G475" i="8"/>
  <c r="D475" i="8"/>
  <c r="G474" i="8"/>
  <c r="D474" i="8"/>
  <c r="G473" i="8"/>
  <c r="D473" i="8"/>
  <c r="G472" i="8"/>
  <c r="D472" i="8"/>
  <c r="G471" i="8"/>
  <c r="D471" i="8"/>
  <c r="G470" i="8"/>
  <c r="D470" i="8"/>
  <c r="G469" i="8"/>
  <c r="D469" i="8"/>
  <c r="G468" i="8"/>
  <c r="D468" i="8"/>
  <c r="G467" i="8"/>
  <c r="D467" i="8"/>
  <c r="G466" i="8"/>
  <c r="D466" i="8"/>
  <c r="G465" i="8"/>
  <c r="D465" i="8"/>
  <c r="G464" i="8"/>
  <c r="D464" i="8"/>
  <c r="G463" i="8"/>
  <c r="D463" i="8"/>
  <c r="G462" i="8"/>
  <c r="D462" i="8"/>
  <c r="G461" i="8"/>
  <c r="D461" i="8"/>
  <c r="G460" i="8"/>
  <c r="D460" i="8"/>
  <c r="G459" i="8"/>
  <c r="D459" i="8"/>
  <c r="G458" i="8"/>
  <c r="D458" i="8"/>
  <c r="G457" i="8"/>
  <c r="D457" i="8"/>
  <c r="G456" i="8"/>
  <c r="D456" i="8"/>
  <c r="G455" i="8"/>
  <c r="D455" i="8"/>
  <c r="G454" i="8"/>
  <c r="D454" i="8"/>
  <c r="G453" i="8"/>
  <c r="D453" i="8"/>
  <c r="G452" i="8"/>
  <c r="D452" i="8"/>
  <c r="G451" i="8"/>
  <c r="D451" i="8"/>
  <c r="G450" i="8"/>
  <c r="D450" i="8"/>
  <c r="G449" i="8"/>
  <c r="D449" i="8"/>
  <c r="G448" i="8"/>
  <c r="D448" i="8"/>
  <c r="G447" i="8"/>
  <c r="D447" i="8"/>
  <c r="G446" i="8"/>
  <c r="D446" i="8"/>
  <c r="G445" i="8"/>
  <c r="D445" i="8"/>
  <c r="G444" i="8"/>
  <c r="D444" i="8"/>
  <c r="G443" i="8"/>
  <c r="D443" i="8"/>
  <c r="G442" i="8"/>
  <c r="D442" i="8"/>
  <c r="G441" i="8"/>
  <c r="D441" i="8"/>
  <c r="G440" i="8"/>
  <c r="D440" i="8"/>
  <c r="G439" i="8"/>
  <c r="D439" i="8"/>
  <c r="G438" i="8"/>
  <c r="D438" i="8"/>
  <c r="G437" i="8"/>
  <c r="D437" i="8"/>
  <c r="G436" i="8"/>
  <c r="D436" i="8"/>
  <c r="G435" i="8"/>
  <c r="D435" i="8"/>
  <c r="G434" i="8"/>
  <c r="D434" i="8"/>
  <c r="G433" i="8"/>
  <c r="D433" i="8"/>
  <c r="G432" i="8"/>
  <c r="D432" i="8"/>
  <c r="G431" i="8"/>
  <c r="D431" i="8"/>
  <c r="G430" i="8"/>
  <c r="D430" i="8"/>
  <c r="G429" i="8"/>
  <c r="D429" i="8"/>
  <c r="G428" i="8"/>
  <c r="D428" i="8"/>
  <c r="G427" i="8"/>
  <c r="D427" i="8"/>
  <c r="G426" i="8"/>
  <c r="D426" i="8"/>
  <c r="G425" i="8"/>
  <c r="D425" i="8"/>
  <c r="G424" i="8"/>
  <c r="D424" i="8"/>
  <c r="G423" i="8"/>
  <c r="D423" i="8"/>
  <c r="G422" i="8"/>
  <c r="D422" i="8"/>
  <c r="G421" i="8"/>
  <c r="D421" i="8"/>
  <c r="G420" i="8"/>
  <c r="D420" i="8"/>
  <c r="G419" i="8"/>
  <c r="D419" i="8"/>
  <c r="G418" i="8"/>
  <c r="D418" i="8"/>
  <c r="G417" i="8"/>
  <c r="D417" i="8"/>
  <c r="G416" i="8"/>
  <c r="D416" i="8"/>
  <c r="G415" i="8"/>
  <c r="D415" i="8"/>
  <c r="G414" i="8"/>
  <c r="D414" i="8"/>
  <c r="G413" i="8"/>
  <c r="D413" i="8"/>
  <c r="G412" i="8"/>
  <c r="D412" i="8"/>
  <c r="G411" i="8"/>
  <c r="D411" i="8"/>
  <c r="G410" i="8"/>
  <c r="D410" i="8"/>
  <c r="G409" i="8"/>
  <c r="D409" i="8"/>
  <c r="G408" i="8"/>
  <c r="D408" i="8"/>
  <c r="G407" i="8"/>
  <c r="D407" i="8"/>
  <c r="G406" i="8"/>
  <c r="D406" i="8"/>
  <c r="G405" i="8"/>
  <c r="D405" i="8"/>
  <c r="G404" i="8"/>
  <c r="D404" i="8"/>
  <c r="G403" i="8"/>
  <c r="D403" i="8"/>
  <c r="G402" i="8"/>
  <c r="D402" i="8"/>
  <c r="G401" i="8"/>
  <c r="D401" i="8"/>
  <c r="G400" i="8"/>
  <c r="D400" i="8"/>
  <c r="G399" i="8"/>
  <c r="D399" i="8"/>
  <c r="G398" i="8"/>
  <c r="D398" i="8"/>
  <c r="G397" i="8"/>
  <c r="D397" i="8"/>
  <c r="G396" i="8"/>
  <c r="D396" i="8"/>
  <c r="G395" i="8"/>
  <c r="D395" i="8"/>
  <c r="G394" i="8"/>
  <c r="D394" i="8"/>
  <c r="G393" i="8"/>
  <c r="D393" i="8"/>
  <c r="G392" i="8"/>
  <c r="D392" i="8"/>
  <c r="G391" i="8"/>
  <c r="D391" i="8"/>
  <c r="G390" i="8"/>
  <c r="D390" i="8"/>
  <c r="G389" i="8"/>
  <c r="D389" i="8"/>
  <c r="G388" i="8"/>
  <c r="D388" i="8"/>
  <c r="G387" i="8"/>
  <c r="D387" i="8"/>
  <c r="G386" i="8"/>
  <c r="D386" i="8"/>
  <c r="G385" i="8"/>
  <c r="D385" i="8"/>
  <c r="G384" i="8"/>
  <c r="D384" i="8"/>
  <c r="G383" i="8"/>
  <c r="D383" i="8"/>
  <c r="G382" i="8"/>
  <c r="D382" i="8"/>
  <c r="G381" i="8"/>
  <c r="D381" i="8"/>
  <c r="G380" i="8"/>
  <c r="D380" i="8"/>
  <c r="G379" i="8"/>
  <c r="D379" i="8"/>
  <c r="G378" i="8"/>
  <c r="D378" i="8"/>
  <c r="G377" i="8"/>
  <c r="D377" i="8"/>
  <c r="G376" i="8"/>
  <c r="D376" i="8"/>
  <c r="G375" i="8"/>
  <c r="D375" i="8"/>
  <c r="G374" i="8"/>
  <c r="D374" i="8"/>
  <c r="G373" i="8"/>
  <c r="D373" i="8"/>
  <c r="G372" i="8"/>
  <c r="D372" i="8"/>
  <c r="G371" i="8"/>
  <c r="D371" i="8"/>
  <c r="G370" i="8"/>
  <c r="D370" i="8"/>
  <c r="G369" i="8"/>
  <c r="D369" i="8"/>
  <c r="G368" i="8"/>
  <c r="D368" i="8"/>
  <c r="G367" i="8"/>
  <c r="D367" i="8"/>
  <c r="G366" i="8"/>
  <c r="D366" i="8"/>
  <c r="G365" i="8"/>
  <c r="D365" i="8"/>
  <c r="G364" i="8"/>
  <c r="D364" i="8"/>
  <c r="G363" i="8"/>
  <c r="D363" i="8"/>
  <c r="G362" i="8"/>
  <c r="D362" i="8"/>
  <c r="G361" i="8"/>
  <c r="D361" i="8"/>
  <c r="G360" i="8"/>
  <c r="D360" i="8"/>
  <c r="G359" i="8"/>
  <c r="D359" i="8"/>
  <c r="G358" i="8"/>
  <c r="D358" i="8"/>
  <c r="G357" i="8"/>
  <c r="D357" i="8"/>
  <c r="G356" i="8"/>
  <c r="D356" i="8"/>
  <c r="G355" i="8"/>
  <c r="D355" i="8"/>
  <c r="G354" i="8"/>
  <c r="D354" i="8"/>
  <c r="G353" i="8"/>
  <c r="D353" i="8"/>
  <c r="G352" i="8"/>
  <c r="D352" i="8"/>
  <c r="G351" i="8"/>
  <c r="D351" i="8"/>
  <c r="G350" i="8"/>
  <c r="D350" i="8"/>
  <c r="G349" i="8"/>
  <c r="D349" i="8"/>
  <c r="G348" i="8"/>
  <c r="D348" i="8"/>
  <c r="G347" i="8"/>
  <c r="D347" i="8"/>
  <c r="G346" i="8"/>
  <c r="D346" i="8"/>
  <c r="G345" i="8"/>
  <c r="D345" i="8"/>
  <c r="G344" i="8"/>
  <c r="D344" i="8"/>
  <c r="G343" i="8"/>
  <c r="D343" i="8"/>
  <c r="G342" i="8"/>
  <c r="D342" i="8"/>
  <c r="G341" i="8"/>
  <c r="D341" i="8"/>
  <c r="G340" i="8"/>
  <c r="D340" i="8"/>
  <c r="G339" i="8"/>
  <c r="D339" i="8"/>
  <c r="G338" i="8"/>
  <c r="D338" i="8"/>
  <c r="G337" i="8"/>
  <c r="D337" i="8"/>
  <c r="G336" i="8"/>
  <c r="D336" i="8"/>
  <c r="G335" i="8"/>
  <c r="D335" i="8"/>
  <c r="G334" i="8"/>
  <c r="D334" i="8"/>
  <c r="G333" i="8"/>
  <c r="D333" i="8"/>
  <c r="G332" i="8"/>
  <c r="D332" i="8"/>
  <c r="G331" i="8"/>
  <c r="D331" i="8"/>
  <c r="G330" i="8"/>
  <c r="D330" i="8"/>
  <c r="G329" i="8"/>
  <c r="D329" i="8"/>
  <c r="G328" i="8"/>
  <c r="D328" i="8"/>
  <c r="G327" i="8"/>
  <c r="D327" i="8"/>
  <c r="G326" i="8"/>
  <c r="D326" i="8"/>
  <c r="G325" i="8"/>
  <c r="D325" i="8"/>
  <c r="G324" i="8"/>
  <c r="D324" i="8"/>
  <c r="G323" i="8"/>
  <c r="D323" i="8"/>
  <c r="G322" i="8"/>
  <c r="D322" i="8"/>
  <c r="G321" i="8"/>
  <c r="D321" i="8"/>
  <c r="G320" i="8"/>
  <c r="D320" i="8"/>
  <c r="G319" i="8"/>
  <c r="D319" i="8"/>
  <c r="G318" i="8"/>
  <c r="D318" i="8"/>
  <c r="G317" i="8"/>
  <c r="D317" i="8"/>
  <c r="G316" i="8"/>
  <c r="D316" i="8"/>
  <c r="G315" i="8"/>
  <c r="D315" i="8"/>
  <c r="G314" i="8"/>
  <c r="D314" i="8"/>
  <c r="G313" i="8"/>
  <c r="D313" i="8"/>
  <c r="G312" i="8"/>
  <c r="D312" i="8"/>
  <c r="G311" i="8"/>
  <c r="D311" i="8"/>
  <c r="G310" i="8"/>
  <c r="D310" i="8"/>
  <c r="G309" i="8"/>
  <c r="D309" i="8"/>
  <c r="G308" i="8"/>
  <c r="D308" i="8"/>
  <c r="G307" i="8"/>
  <c r="D307" i="8"/>
  <c r="G306" i="8"/>
  <c r="D306" i="8"/>
  <c r="G305" i="8"/>
  <c r="D305" i="8"/>
  <c r="G304" i="8"/>
  <c r="D304" i="8"/>
  <c r="G303" i="8"/>
  <c r="D303" i="8"/>
  <c r="G302" i="8"/>
  <c r="D302" i="8"/>
  <c r="G301" i="8"/>
  <c r="D301" i="8"/>
  <c r="G300" i="8"/>
  <c r="D300" i="8"/>
  <c r="G299" i="8"/>
  <c r="D299" i="8"/>
  <c r="G298" i="8"/>
  <c r="D298" i="8"/>
  <c r="G297" i="8"/>
  <c r="D297" i="8"/>
  <c r="G296" i="8"/>
  <c r="D296" i="8"/>
  <c r="G295" i="8"/>
  <c r="D295" i="8"/>
  <c r="G294" i="8"/>
  <c r="D294" i="8"/>
  <c r="G293" i="8"/>
  <c r="D293" i="8"/>
  <c r="G292" i="8"/>
  <c r="D292" i="8"/>
  <c r="G291" i="8"/>
  <c r="D291" i="8"/>
  <c r="G290" i="8"/>
  <c r="D290" i="8"/>
  <c r="G289" i="8"/>
  <c r="D289" i="8"/>
  <c r="G288" i="8"/>
  <c r="D288" i="8"/>
  <c r="G287" i="8"/>
  <c r="D287" i="8"/>
  <c r="G286" i="8"/>
  <c r="D286" i="8"/>
  <c r="G285" i="8"/>
  <c r="D285" i="8"/>
  <c r="G284" i="8"/>
  <c r="D284" i="8"/>
  <c r="G283" i="8"/>
  <c r="D283" i="8"/>
  <c r="G282" i="8"/>
  <c r="D282" i="8"/>
  <c r="G281" i="8"/>
  <c r="D281" i="8"/>
  <c r="G280" i="8"/>
  <c r="D280" i="8"/>
  <c r="G279" i="8"/>
  <c r="D279" i="8"/>
  <c r="G278" i="8"/>
  <c r="D278" i="8"/>
  <c r="G277" i="8"/>
  <c r="D277" i="8"/>
  <c r="G276" i="8"/>
  <c r="D276" i="8"/>
  <c r="G275" i="8"/>
  <c r="D275" i="8"/>
  <c r="G274" i="8"/>
  <c r="D274" i="8"/>
  <c r="G273" i="8"/>
  <c r="D273" i="8"/>
  <c r="G272" i="8"/>
  <c r="D272" i="8"/>
  <c r="G271" i="8"/>
  <c r="D271" i="8"/>
  <c r="G270" i="8"/>
  <c r="D270" i="8"/>
  <c r="G269" i="8"/>
  <c r="D269" i="8"/>
  <c r="G268" i="8"/>
  <c r="D268" i="8"/>
  <c r="G267" i="8"/>
  <c r="D267" i="8"/>
  <c r="G266" i="8"/>
  <c r="D266" i="8"/>
  <c r="G265" i="8"/>
  <c r="D265" i="8"/>
  <c r="G264" i="8"/>
  <c r="D264" i="8"/>
  <c r="G263" i="8"/>
  <c r="D263" i="8"/>
  <c r="G262" i="8"/>
  <c r="D262" i="8"/>
  <c r="G261" i="8"/>
  <c r="D261" i="8"/>
  <c r="G260" i="8"/>
  <c r="D260" i="8"/>
  <c r="G259" i="8"/>
  <c r="D259" i="8"/>
  <c r="G258" i="8"/>
  <c r="D258" i="8"/>
  <c r="G257" i="8"/>
  <c r="D257" i="8"/>
  <c r="G256" i="8"/>
  <c r="D256" i="8"/>
  <c r="G255" i="8"/>
  <c r="D255" i="8"/>
  <c r="G254" i="8"/>
  <c r="D254" i="8"/>
  <c r="G253" i="8"/>
  <c r="D253" i="8"/>
  <c r="G252" i="8"/>
  <c r="D252" i="8"/>
  <c r="G251" i="8"/>
  <c r="D251" i="8"/>
  <c r="G250" i="8"/>
  <c r="D250" i="8"/>
  <c r="G249" i="8"/>
  <c r="D249" i="8"/>
  <c r="G248" i="8"/>
  <c r="D248" i="8"/>
  <c r="G247" i="8"/>
  <c r="D247" i="8"/>
  <c r="G246" i="8"/>
  <c r="D246" i="8"/>
  <c r="G245" i="8"/>
  <c r="D245" i="8"/>
  <c r="G244" i="8"/>
  <c r="D244" i="8"/>
  <c r="G243" i="8"/>
  <c r="D243" i="8"/>
  <c r="G242" i="8"/>
  <c r="D242" i="8"/>
  <c r="G241" i="8"/>
  <c r="D241" i="8"/>
  <c r="G240" i="8"/>
  <c r="D240" i="8"/>
  <c r="G239" i="8"/>
  <c r="D239" i="8"/>
  <c r="G238" i="8"/>
  <c r="D238" i="8"/>
  <c r="G237" i="8"/>
  <c r="D237" i="8"/>
  <c r="G236" i="8"/>
  <c r="D236" i="8"/>
  <c r="G235" i="8"/>
  <c r="D235" i="8"/>
  <c r="G234" i="8"/>
  <c r="D234" i="8"/>
  <c r="G233" i="8"/>
  <c r="D233" i="8"/>
  <c r="G232" i="8"/>
  <c r="D232" i="8"/>
  <c r="G231" i="8"/>
  <c r="D231" i="8"/>
  <c r="G230" i="8"/>
  <c r="D230" i="8"/>
  <c r="G229" i="8"/>
  <c r="D229" i="8"/>
  <c r="G228" i="8"/>
  <c r="D228" i="8"/>
  <c r="G227" i="8"/>
  <c r="D227" i="8"/>
  <c r="G226" i="8"/>
  <c r="D226" i="8"/>
  <c r="G225" i="8"/>
  <c r="D225" i="8"/>
  <c r="G224" i="8"/>
  <c r="D224" i="8"/>
  <c r="G223" i="8"/>
  <c r="D223" i="8"/>
  <c r="G222" i="8"/>
  <c r="D222" i="8"/>
  <c r="G221" i="8"/>
  <c r="D221" i="8"/>
  <c r="G220" i="8"/>
  <c r="D220" i="8"/>
  <c r="G219" i="8"/>
  <c r="D219" i="8"/>
  <c r="G218" i="8"/>
  <c r="D218" i="8"/>
  <c r="G217" i="8"/>
  <c r="D217" i="8"/>
  <c r="G216" i="8"/>
  <c r="D216" i="8"/>
  <c r="G215" i="8"/>
  <c r="D215" i="8"/>
  <c r="G214" i="8"/>
  <c r="D214" i="8"/>
  <c r="G213" i="8"/>
  <c r="D213" i="8"/>
  <c r="G212" i="8"/>
  <c r="D212" i="8"/>
  <c r="G211" i="8"/>
  <c r="D211" i="8"/>
  <c r="G210" i="8"/>
  <c r="D210" i="8"/>
  <c r="G209" i="8"/>
  <c r="D209" i="8"/>
  <c r="G208" i="8"/>
  <c r="D208" i="8"/>
  <c r="G207" i="8"/>
  <c r="D207" i="8"/>
  <c r="G206" i="8"/>
  <c r="D206" i="8"/>
  <c r="G205" i="8"/>
  <c r="D205" i="8"/>
  <c r="G204" i="8"/>
  <c r="D204" i="8"/>
  <c r="G203" i="8"/>
  <c r="D203" i="8"/>
  <c r="G202" i="8"/>
  <c r="D202" i="8"/>
  <c r="G201" i="8"/>
  <c r="D201" i="8"/>
  <c r="G200" i="8"/>
  <c r="D200" i="8"/>
  <c r="G199" i="8"/>
  <c r="D199" i="8"/>
  <c r="G198" i="8"/>
  <c r="D198" i="8"/>
  <c r="G197" i="8"/>
  <c r="D197" i="8"/>
  <c r="G196" i="8"/>
  <c r="D196" i="8"/>
  <c r="G195" i="8"/>
  <c r="D195" i="8"/>
  <c r="G194" i="8"/>
  <c r="D194" i="8"/>
  <c r="G193" i="8"/>
  <c r="D193" i="8"/>
  <c r="G192" i="8"/>
  <c r="D192" i="8"/>
  <c r="G191" i="8"/>
  <c r="D191" i="8"/>
  <c r="G190" i="8"/>
  <c r="D190" i="8"/>
  <c r="G189" i="8"/>
  <c r="D189" i="8"/>
  <c r="G188" i="8"/>
  <c r="D188" i="8"/>
  <c r="G187" i="8"/>
  <c r="D187" i="8"/>
  <c r="G186" i="8"/>
  <c r="D186" i="8"/>
  <c r="G185" i="8"/>
  <c r="D185" i="8"/>
  <c r="G184" i="8"/>
  <c r="D184" i="8"/>
  <c r="G183" i="8"/>
  <c r="D183" i="8"/>
  <c r="G182" i="8"/>
  <c r="D182" i="8"/>
  <c r="G181" i="8"/>
  <c r="D181" i="8"/>
  <c r="G180" i="8"/>
  <c r="D180" i="8"/>
  <c r="G179" i="8"/>
  <c r="D179" i="8"/>
  <c r="G178" i="8"/>
  <c r="D178" i="8"/>
  <c r="G177" i="8"/>
  <c r="D177" i="8"/>
  <c r="G176" i="8"/>
  <c r="D176" i="8"/>
  <c r="G175" i="8"/>
  <c r="D175" i="8"/>
  <c r="G174" i="8"/>
  <c r="D174" i="8"/>
  <c r="G173" i="8"/>
  <c r="D173" i="8"/>
  <c r="G172" i="8"/>
  <c r="D172" i="8"/>
  <c r="G171" i="8"/>
  <c r="D171" i="8"/>
  <c r="G170" i="8"/>
  <c r="D170" i="8"/>
  <c r="G169" i="8"/>
  <c r="D169" i="8"/>
  <c r="G168" i="8"/>
  <c r="D168" i="8"/>
  <c r="G167" i="8"/>
  <c r="D167" i="8"/>
  <c r="G166" i="8"/>
  <c r="D166" i="8"/>
  <c r="G165" i="8"/>
  <c r="D165" i="8"/>
  <c r="G164" i="8"/>
  <c r="D164" i="8"/>
  <c r="G163" i="8"/>
  <c r="D163" i="8"/>
  <c r="G162" i="8"/>
  <c r="D162" i="8"/>
  <c r="G161" i="8"/>
  <c r="D161" i="8"/>
  <c r="G160" i="8"/>
  <c r="D160" i="8"/>
  <c r="G159" i="8"/>
  <c r="D159" i="8"/>
  <c r="G158" i="8"/>
  <c r="D158" i="8"/>
  <c r="G157" i="8"/>
  <c r="D157" i="8"/>
  <c r="G156" i="8"/>
  <c r="D156" i="8"/>
  <c r="G155" i="8"/>
  <c r="D155" i="8"/>
  <c r="G154" i="8"/>
  <c r="D154" i="8"/>
  <c r="G153" i="8"/>
  <c r="D153" i="8"/>
  <c r="G152" i="8"/>
  <c r="D152" i="8"/>
  <c r="G151" i="8"/>
  <c r="D151" i="8"/>
  <c r="G150" i="8"/>
  <c r="D150" i="8"/>
  <c r="G149" i="8"/>
  <c r="D149" i="8"/>
  <c r="G148" i="8"/>
  <c r="D148" i="8"/>
  <c r="G147" i="8"/>
  <c r="D147" i="8"/>
  <c r="G146" i="8"/>
  <c r="D146" i="8"/>
  <c r="G145" i="8"/>
  <c r="D145" i="8"/>
  <c r="G144" i="8"/>
  <c r="D144" i="8"/>
  <c r="G143" i="8"/>
  <c r="D143" i="8"/>
  <c r="G142" i="8"/>
  <c r="D142" i="8"/>
  <c r="G141" i="8"/>
  <c r="D141" i="8"/>
  <c r="G140" i="8"/>
  <c r="D140" i="8"/>
  <c r="G139" i="8"/>
  <c r="D139" i="8"/>
  <c r="G138" i="8"/>
  <c r="D138" i="8"/>
  <c r="G137" i="8"/>
  <c r="D137" i="8"/>
  <c r="G136" i="8"/>
  <c r="D136" i="8"/>
  <c r="G135" i="8"/>
  <c r="D135" i="8"/>
  <c r="G134" i="8"/>
  <c r="D134" i="8"/>
  <c r="G133" i="8"/>
  <c r="D133" i="8"/>
  <c r="G132" i="8"/>
  <c r="D132" i="8"/>
  <c r="G131" i="8"/>
  <c r="D131" i="8"/>
  <c r="G130" i="8"/>
  <c r="D130" i="8"/>
  <c r="G129" i="8"/>
  <c r="D129" i="8"/>
  <c r="G128" i="8"/>
  <c r="D128" i="8"/>
  <c r="G127" i="8"/>
  <c r="D127" i="8"/>
  <c r="G126" i="8"/>
  <c r="D126" i="8"/>
  <c r="G125" i="8"/>
  <c r="D125" i="8"/>
  <c r="G124" i="8"/>
  <c r="D124" i="8"/>
  <c r="G123" i="8"/>
  <c r="D123" i="8"/>
  <c r="G122" i="8"/>
  <c r="D122" i="8"/>
  <c r="G121" i="8"/>
  <c r="D121" i="8"/>
  <c r="G120" i="8"/>
  <c r="D120" i="8"/>
  <c r="G119" i="8"/>
  <c r="D119" i="8"/>
  <c r="G118" i="8"/>
  <c r="D118" i="8"/>
  <c r="G117" i="8"/>
  <c r="D117" i="8"/>
  <c r="G116" i="8"/>
  <c r="D116" i="8"/>
  <c r="G115" i="8"/>
  <c r="D115" i="8"/>
  <c r="G114" i="8"/>
  <c r="D114" i="8"/>
  <c r="G113" i="8"/>
  <c r="D113" i="8"/>
  <c r="G112" i="8"/>
  <c r="D112" i="8"/>
  <c r="G111" i="8"/>
  <c r="D111" i="8"/>
  <c r="G110" i="8"/>
  <c r="D110" i="8"/>
  <c r="G109" i="8"/>
  <c r="D109" i="8"/>
  <c r="G108" i="8"/>
  <c r="D108" i="8"/>
  <c r="G107" i="8"/>
  <c r="D107" i="8"/>
  <c r="G106" i="8"/>
  <c r="D106" i="8"/>
  <c r="G105" i="8"/>
  <c r="D105" i="8"/>
  <c r="G104" i="8"/>
  <c r="D104" i="8"/>
  <c r="G103" i="8"/>
  <c r="D103" i="8"/>
  <c r="G102" i="8"/>
  <c r="D102" i="8"/>
  <c r="G101" i="8"/>
  <c r="D101" i="8"/>
  <c r="G100" i="8"/>
  <c r="D100" i="8"/>
  <c r="G99" i="8"/>
  <c r="D99" i="8"/>
  <c r="G98" i="8"/>
  <c r="D98" i="8"/>
  <c r="G97" i="8"/>
  <c r="D97" i="8"/>
  <c r="G96" i="8"/>
  <c r="D96" i="8"/>
  <c r="G95" i="8"/>
  <c r="D95" i="8"/>
  <c r="G94" i="8"/>
  <c r="D94" i="8"/>
  <c r="G93" i="8"/>
  <c r="D93" i="8"/>
  <c r="G92" i="8"/>
  <c r="D92" i="8"/>
  <c r="G91" i="8"/>
  <c r="D91" i="8"/>
  <c r="G90" i="8"/>
  <c r="D90" i="8"/>
  <c r="G89" i="8"/>
  <c r="D89" i="8"/>
  <c r="G88" i="8"/>
  <c r="D88" i="8"/>
  <c r="G87" i="8"/>
  <c r="D87" i="8"/>
  <c r="G86" i="8"/>
  <c r="D86" i="8"/>
  <c r="G85" i="8"/>
  <c r="D85" i="8"/>
  <c r="G84" i="8"/>
  <c r="D84" i="8"/>
  <c r="G83" i="8"/>
  <c r="D83" i="8"/>
  <c r="G82" i="8"/>
  <c r="D82" i="8"/>
  <c r="G81" i="8"/>
  <c r="D81" i="8"/>
  <c r="G80" i="8"/>
  <c r="D80" i="8"/>
  <c r="G79" i="8"/>
  <c r="D79" i="8"/>
  <c r="G78" i="8"/>
  <c r="D78" i="8"/>
  <c r="G77" i="8"/>
  <c r="D77" i="8"/>
  <c r="G76" i="8"/>
  <c r="D76" i="8"/>
  <c r="G75" i="8"/>
  <c r="D75" i="8"/>
  <c r="G74" i="8"/>
  <c r="D74" i="8"/>
  <c r="G73" i="8"/>
  <c r="D73" i="8"/>
  <c r="G72" i="8"/>
  <c r="D72" i="8"/>
  <c r="G71" i="8"/>
  <c r="D71" i="8"/>
  <c r="G70" i="8"/>
  <c r="D70" i="8"/>
  <c r="G69" i="8"/>
  <c r="D69" i="8"/>
  <c r="G68" i="8"/>
  <c r="D68" i="8"/>
  <c r="G67" i="8"/>
  <c r="D67" i="8"/>
  <c r="G66" i="8"/>
  <c r="D66" i="8"/>
  <c r="G65" i="8"/>
  <c r="D65" i="8"/>
  <c r="G64" i="8"/>
  <c r="D64" i="8"/>
  <c r="G63" i="8"/>
  <c r="D63" i="8"/>
  <c r="G62" i="8"/>
  <c r="D62" i="8"/>
  <c r="G61" i="8"/>
  <c r="D61" i="8"/>
  <c r="G60" i="8"/>
  <c r="D60" i="8"/>
  <c r="G59" i="8"/>
  <c r="D59" i="8"/>
  <c r="G58" i="8"/>
  <c r="D58" i="8"/>
  <c r="G57" i="8"/>
  <c r="D57" i="8"/>
  <c r="G56" i="8"/>
  <c r="D56" i="8"/>
  <c r="G55" i="8"/>
  <c r="D55" i="8"/>
  <c r="G54" i="8"/>
  <c r="D54" i="8"/>
  <c r="G53" i="8"/>
  <c r="D53" i="8"/>
  <c r="G52" i="8"/>
  <c r="D52" i="8"/>
  <c r="G51" i="8"/>
  <c r="D51" i="8"/>
  <c r="G50" i="8"/>
  <c r="D50" i="8"/>
  <c r="G49" i="8"/>
  <c r="D49" i="8"/>
  <c r="G48" i="8"/>
  <c r="D48" i="8"/>
  <c r="G47" i="8"/>
  <c r="D47" i="8"/>
  <c r="G46" i="8"/>
  <c r="D46" i="8"/>
  <c r="G45" i="8"/>
  <c r="D45" i="8"/>
  <c r="G44" i="8"/>
  <c r="D44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K7" i="8" s="1"/>
  <c r="D8" i="8"/>
  <c r="G7" i="8"/>
  <c r="D7" i="8"/>
  <c r="C15" i="7"/>
  <c r="M8" i="7"/>
  <c r="H8" i="7"/>
  <c r="M5" i="7"/>
  <c r="H5" i="7"/>
  <c r="D10" i="9" l="1"/>
  <c r="D12" i="9" s="1"/>
  <c r="R22" i="1"/>
  <c r="W21" i="1"/>
  <c r="C22" i="1"/>
  <c r="C20" i="1"/>
  <c r="C26" i="1"/>
  <c r="C24" i="1"/>
  <c r="P15" i="1"/>
  <c r="G27" i="1"/>
  <c r="G16" i="1"/>
  <c r="G17" i="1" s="1"/>
  <c r="D9" i="1"/>
  <c r="F11" i="1"/>
  <c r="H13" i="1"/>
  <c r="I13" i="1"/>
  <c r="G15" i="1"/>
  <c r="L15" i="1"/>
  <c r="F13" i="1"/>
  <c r="L13" i="1"/>
  <c r="L11" i="1"/>
  <c r="G5" i="5"/>
  <c r="G13" i="1"/>
  <c r="Q13" i="1" s="1"/>
  <c r="G11" i="1"/>
  <c r="Q11" i="1" s="1"/>
  <c r="E17" i="1"/>
  <c r="E5" i="5"/>
  <c r="E9" i="1"/>
  <c r="K17" i="1"/>
  <c r="L5" i="5"/>
  <c r="M5" i="5" s="1"/>
  <c r="K9" i="1"/>
  <c r="C5" i="5"/>
  <c r="C20" i="5"/>
  <c r="N20" i="5" s="1"/>
  <c r="O20" i="5" s="1"/>
  <c r="P20" i="5" s="1"/>
  <c r="Q20" i="5" s="1"/>
  <c r="R20" i="5" s="1"/>
  <c r="C17" i="1"/>
  <c r="C28" i="1" s="1"/>
  <c r="C31" i="1" s="1"/>
  <c r="C34" i="1" s="1"/>
  <c r="J17" i="1"/>
  <c r="K5" i="5"/>
  <c r="J9" i="1"/>
  <c r="D11" i="1"/>
  <c r="I17" i="1"/>
  <c r="J5" i="5"/>
  <c r="K11" i="1"/>
  <c r="M13" i="1"/>
  <c r="E13" i="1"/>
  <c r="H17" i="1"/>
  <c r="I5" i="5"/>
  <c r="H9" i="1"/>
  <c r="J11" i="1"/>
  <c r="E11" i="1"/>
  <c r="G9" i="1"/>
  <c r="I11" i="1"/>
  <c r="K13" i="1"/>
  <c r="M15" i="1"/>
  <c r="E15" i="1"/>
  <c r="O15" i="1" s="1"/>
  <c r="D17" i="1"/>
  <c r="D5" i="5"/>
  <c r="M11" i="1"/>
  <c r="F17" i="1"/>
  <c r="F5" i="5"/>
  <c r="F9" i="1"/>
  <c r="H11" i="1"/>
  <c r="J13" i="1"/>
  <c r="D15" i="1"/>
  <c r="N34" i="5"/>
  <c r="N31" i="5"/>
  <c r="N25" i="5"/>
  <c r="O25" i="5" s="1"/>
  <c r="C44" i="5"/>
  <c r="J44" i="5"/>
  <c r="K44" i="5"/>
  <c r="E44" i="5"/>
  <c r="L44" i="5"/>
  <c r="M44" i="5" s="1"/>
  <c r="G44" i="5"/>
  <c r="I44" i="5"/>
  <c r="D44" i="5"/>
  <c r="F44" i="5"/>
  <c r="K6" i="8"/>
  <c r="K8" i="8" s="1"/>
  <c r="C6" i="7"/>
  <c r="C12" i="7"/>
  <c r="C9" i="7"/>
  <c r="D7" i="9"/>
  <c r="D8" i="9" s="1"/>
  <c r="C15" i="1"/>
  <c r="O37" i="5" l="1"/>
  <c r="P37" i="5" s="1"/>
  <c r="Q37" i="5" s="1"/>
  <c r="R37" i="5" s="1"/>
  <c r="O31" i="5"/>
  <c r="O34" i="5"/>
  <c r="S13" i="1"/>
  <c r="T15" i="1"/>
  <c r="O14" i="1"/>
  <c r="P11" i="1"/>
  <c r="O8" i="1"/>
  <c r="T9" i="1"/>
  <c r="Q10" i="1"/>
  <c r="V11" i="1"/>
  <c r="Q12" i="1"/>
  <c r="Q7" i="3" s="1"/>
  <c r="V13" i="1"/>
  <c r="S15" i="1"/>
  <c r="P13" i="1"/>
  <c r="O11" i="1"/>
  <c r="O13" i="1"/>
  <c r="Q15" i="1"/>
  <c r="P14" i="1"/>
  <c r="U15" i="1"/>
  <c r="D28" i="1"/>
  <c r="D31" i="1" s="1"/>
  <c r="D34" i="1" s="1"/>
  <c r="H28" i="1"/>
  <c r="H31" i="1" s="1"/>
  <c r="H34" i="1" s="1"/>
  <c r="I28" i="1"/>
  <c r="I31" i="1" s="1"/>
  <c r="I34" i="1" s="1"/>
  <c r="K28" i="1"/>
  <c r="K31" i="1" s="1"/>
  <c r="K34" i="1" s="1"/>
  <c r="J28" i="1"/>
  <c r="J31" i="1" s="1"/>
  <c r="J34" i="1" s="1"/>
  <c r="G28" i="1"/>
  <c r="G31" i="1" s="1"/>
  <c r="G34" i="1" s="1"/>
  <c r="F28" i="1"/>
  <c r="F31" i="1" s="1"/>
  <c r="F34" i="1" s="1"/>
  <c r="E28" i="1"/>
  <c r="E31" i="1" s="1"/>
  <c r="E34" i="1" s="1"/>
  <c r="N5" i="5"/>
  <c r="N11" i="5"/>
  <c r="F45" i="5"/>
  <c r="K45" i="5"/>
  <c r="L45" i="5"/>
  <c r="M45" i="5" s="1"/>
  <c r="D45" i="5"/>
  <c r="E45" i="5"/>
  <c r="J45" i="5"/>
  <c r="I45" i="5"/>
  <c r="G45" i="5"/>
  <c r="C9" i="1"/>
  <c r="C11" i="1"/>
  <c r="C13" i="1"/>
  <c r="O11" i="5" l="1"/>
  <c r="N7" i="3"/>
  <c r="P34" i="5"/>
  <c r="P31" i="5"/>
  <c r="T8" i="1"/>
  <c r="Y9" i="1"/>
  <c r="P10" i="1"/>
  <c r="U11" i="1"/>
  <c r="AA13" i="1"/>
  <c r="V12" i="1"/>
  <c r="V7" i="3" s="1"/>
  <c r="S11" i="1"/>
  <c r="X15" i="1"/>
  <c r="S14" i="1"/>
  <c r="V15" i="1"/>
  <c r="Q14" i="1"/>
  <c r="R14" i="1" s="1"/>
  <c r="R15" i="1" s="1"/>
  <c r="O12" i="1"/>
  <c r="O7" i="3" s="1"/>
  <c r="T13" i="1"/>
  <c r="T14" i="1"/>
  <c r="Y15" i="1"/>
  <c r="P8" i="1"/>
  <c r="U9" i="1"/>
  <c r="O10" i="1"/>
  <c r="T11" i="1"/>
  <c r="V10" i="1"/>
  <c r="AA11" i="1"/>
  <c r="Z15" i="1"/>
  <c r="U14" i="1"/>
  <c r="P12" i="1"/>
  <c r="P7" i="3" s="1"/>
  <c r="U13" i="1"/>
  <c r="X13" i="1"/>
  <c r="S12" i="1"/>
  <c r="S7" i="3" s="1"/>
  <c r="N6" i="5"/>
  <c r="O5" i="5"/>
  <c r="N21" i="5"/>
  <c r="P25" i="5"/>
  <c r="P11" i="5" l="1"/>
  <c r="O16" i="1"/>
  <c r="O17" i="1" s="1"/>
  <c r="O28" i="1" s="1"/>
  <c r="R12" i="1"/>
  <c r="R7" i="3" s="1"/>
  <c r="R8" i="3" s="1"/>
  <c r="Q31" i="5"/>
  <c r="Q34" i="5"/>
  <c r="Y11" i="1"/>
  <c r="T10" i="1"/>
  <c r="U8" i="1"/>
  <c r="Z9" i="1"/>
  <c r="AC13" i="1"/>
  <c r="X12" i="1"/>
  <c r="X7" i="3" s="1"/>
  <c r="P16" i="1"/>
  <c r="P17" i="1" s="1"/>
  <c r="P28" i="1" s="1"/>
  <c r="P29" i="1" s="1"/>
  <c r="AA15" i="1"/>
  <c r="V14" i="1"/>
  <c r="W14" i="1" s="1"/>
  <c r="U10" i="1"/>
  <c r="Z11" i="1"/>
  <c r="AE15" i="1"/>
  <c r="Z14" i="1"/>
  <c r="AF13" i="1"/>
  <c r="AA12" i="1"/>
  <c r="AA7" i="3" s="1"/>
  <c r="AC15" i="1"/>
  <c r="X14" i="1"/>
  <c r="Y13" i="1"/>
  <c r="T12" i="1"/>
  <c r="T7" i="3" s="1"/>
  <c r="Z13" i="1"/>
  <c r="U12" i="1"/>
  <c r="U7" i="3" s="1"/>
  <c r="AD15" i="1"/>
  <c r="Y14" i="1"/>
  <c r="AA10" i="1"/>
  <c r="AF11" i="1"/>
  <c r="X9" i="1"/>
  <c r="S8" i="1"/>
  <c r="S10" i="1"/>
  <c r="X11" i="1"/>
  <c r="Y8" i="1"/>
  <c r="AD9" i="1"/>
  <c r="N16" i="1"/>
  <c r="N17" i="1" s="1"/>
  <c r="N28" i="1" s="1"/>
  <c r="R10" i="1"/>
  <c r="P5" i="5"/>
  <c r="N41" i="5"/>
  <c r="Q25" i="5"/>
  <c r="Q11" i="5" l="1"/>
  <c r="R13" i="1"/>
  <c r="N29" i="5"/>
  <c r="N32" i="5"/>
  <c r="N35" i="5"/>
  <c r="R34" i="5"/>
  <c r="R31" i="5"/>
  <c r="W10" i="1"/>
  <c r="W12" i="1"/>
  <c r="W7" i="3" s="1"/>
  <c r="W8" i="3" s="1"/>
  <c r="R11" i="1"/>
  <c r="N26" i="5"/>
  <c r="T16" i="1"/>
  <c r="T17" i="1" s="1"/>
  <c r="T28" i="1" s="1"/>
  <c r="T29" i="1" s="1"/>
  <c r="AF15" i="1"/>
  <c r="AA14" i="1"/>
  <c r="AB14" i="1" s="1"/>
  <c r="AE13" i="1"/>
  <c r="Z12" i="1"/>
  <c r="Z7" i="3" s="1"/>
  <c r="AH13" i="1"/>
  <c r="AH12" i="1" s="1"/>
  <c r="AH7" i="3" s="1"/>
  <c r="AI15" i="1"/>
  <c r="AI14" i="1" s="1"/>
  <c r="AD14" i="1"/>
  <c r="AC11" i="1"/>
  <c r="X10" i="1"/>
  <c r="AE14" i="1"/>
  <c r="AJ15" i="1"/>
  <c r="AJ14" i="1" s="1"/>
  <c r="Z8" i="1"/>
  <c r="AE9" i="1"/>
  <c r="AI9" i="1"/>
  <c r="AI8" i="1" s="1"/>
  <c r="AD8" i="1"/>
  <c r="AF12" i="1"/>
  <c r="AF7" i="3" s="1"/>
  <c r="AK13" i="1"/>
  <c r="AK12" i="1" s="1"/>
  <c r="AK7" i="3" s="1"/>
  <c r="AC9" i="1"/>
  <c r="X8" i="1"/>
  <c r="Y12" i="1"/>
  <c r="Y7" i="3" s="1"/>
  <c r="AD13" i="1"/>
  <c r="Z10" i="1"/>
  <c r="AE11" i="1"/>
  <c r="U16" i="1"/>
  <c r="U17" i="1" s="1"/>
  <c r="U28" i="1" s="1"/>
  <c r="U29" i="1" s="1"/>
  <c r="AF10" i="1"/>
  <c r="AK11" i="1"/>
  <c r="AK10" i="1" s="1"/>
  <c r="S16" i="1"/>
  <c r="S17" i="1" s="1"/>
  <c r="AH15" i="1"/>
  <c r="AH14" i="1" s="1"/>
  <c r="Y10" i="1"/>
  <c r="AD11" i="1"/>
  <c r="O41" i="5"/>
  <c r="Q5" i="5"/>
  <c r="R25" i="5"/>
  <c r="R11" i="5" l="1"/>
  <c r="Y16" i="1"/>
  <c r="Y17" i="1" s="1"/>
  <c r="Y28" i="1" s="1"/>
  <c r="Y29" i="1" s="1"/>
  <c r="N42" i="5"/>
  <c r="N44" i="5" s="1"/>
  <c r="N45" i="5" s="1"/>
  <c r="AB12" i="1"/>
  <c r="AB7" i="3" s="1"/>
  <c r="AB8" i="3" s="1"/>
  <c r="O26" i="5"/>
  <c r="Z16" i="1"/>
  <c r="Z17" i="1" s="1"/>
  <c r="Z28" i="1" s="1"/>
  <c r="Z29" i="1" s="1"/>
  <c r="AI11" i="1"/>
  <c r="AI10" i="1" s="1"/>
  <c r="AD10" i="1"/>
  <c r="AH9" i="1"/>
  <c r="AH8" i="1" s="1"/>
  <c r="AE12" i="1"/>
  <c r="AE7" i="3" s="1"/>
  <c r="AJ13" i="1"/>
  <c r="AJ12" i="1" s="1"/>
  <c r="AJ7" i="3" s="1"/>
  <c r="AJ9" i="1"/>
  <c r="AJ8" i="1" s="1"/>
  <c r="AE8" i="1"/>
  <c r="X16" i="1"/>
  <c r="X17" i="1" s="1"/>
  <c r="AB10" i="1"/>
  <c r="AD12" i="1"/>
  <c r="AD7" i="3" s="1"/>
  <c r="AI13" i="1"/>
  <c r="AI12" i="1" s="1"/>
  <c r="AI7" i="3" s="1"/>
  <c r="AH11" i="1"/>
  <c r="AH10" i="1" s="1"/>
  <c r="AF14" i="1"/>
  <c r="AK15" i="1"/>
  <c r="AK14" i="1" s="1"/>
  <c r="AE10" i="1"/>
  <c r="AJ11" i="1"/>
  <c r="AJ10" i="1" s="1"/>
  <c r="P41" i="5"/>
  <c r="R5" i="5"/>
  <c r="Q41" i="5"/>
  <c r="O42" i="5" l="1"/>
  <c r="O44" i="5" s="1"/>
  <c r="O45" i="5" s="1"/>
  <c r="AL12" i="1"/>
  <c r="AL7" i="3" s="1"/>
  <c r="AL8" i="3" s="1"/>
  <c r="AL10" i="1"/>
  <c r="P26" i="5"/>
  <c r="AJ16" i="1"/>
  <c r="AJ17" i="1" s="1"/>
  <c r="AJ28" i="1" s="1"/>
  <c r="AJ29" i="1" s="1"/>
  <c r="AD16" i="1"/>
  <c r="AD17" i="1" s="1"/>
  <c r="AD28" i="1" s="1"/>
  <c r="AD29" i="1" s="1"/>
  <c r="AI16" i="1"/>
  <c r="AI17" i="1" s="1"/>
  <c r="AI28" i="1" s="1"/>
  <c r="AI29" i="1" s="1"/>
  <c r="AE16" i="1"/>
  <c r="AE17" i="1" s="1"/>
  <c r="AE28" i="1" s="1"/>
  <c r="AE29" i="1" s="1"/>
  <c r="AL14" i="1"/>
  <c r="AH16" i="1"/>
  <c r="AH17" i="1" s="1"/>
  <c r="R41" i="5"/>
  <c r="P42" i="5" l="1"/>
  <c r="P44" i="5" s="1"/>
  <c r="P45" i="5" s="1"/>
  <c r="R26" i="5"/>
  <c r="R42" i="5" l="1"/>
  <c r="R44" i="5" s="1"/>
  <c r="C7" i="4" l="1"/>
  <c r="D14" i="9" l="1"/>
  <c r="D16" i="9" s="1"/>
  <c r="D17" i="9" l="1"/>
  <c r="D18" i="9"/>
  <c r="W13" i="7" l="1"/>
  <c r="M9" i="1"/>
  <c r="L8" i="1"/>
  <c r="L16" i="1" s="1"/>
  <c r="L17" i="1" s="1"/>
  <c r="W5" i="1" l="1"/>
  <c r="W6" i="1" s="1"/>
  <c r="W26" i="3"/>
  <c r="L9" i="1"/>
  <c r="Q9" i="1" s="1"/>
  <c r="W6" i="7"/>
  <c r="AB13" i="7"/>
  <c r="W9" i="7"/>
  <c r="W12" i="7"/>
  <c r="W14" i="7"/>
  <c r="W15" i="7"/>
  <c r="AB6" i="7" l="1"/>
  <c r="AB5" i="1"/>
  <c r="AB6" i="1" s="1"/>
  <c r="K4" i="14" s="1"/>
  <c r="Q4" i="14" s="1"/>
  <c r="AB26" i="3"/>
  <c r="W24" i="1"/>
  <c r="W32" i="1"/>
  <c r="W22" i="1"/>
  <c r="W15" i="1"/>
  <c r="W13" i="1"/>
  <c r="W11" i="1"/>
  <c r="Q8" i="1"/>
  <c r="AB15" i="7"/>
  <c r="AB14" i="7"/>
  <c r="AB9" i="7"/>
  <c r="AB12" i="7"/>
  <c r="AB24" i="1" l="1"/>
  <c r="AB32" i="1"/>
  <c r="AB22" i="1"/>
  <c r="AB13" i="1"/>
  <c r="AB15" i="1"/>
  <c r="AB11" i="1"/>
  <c r="AA9" i="1"/>
  <c r="V8" i="1"/>
  <c r="Q16" i="1"/>
  <c r="Q17" i="1" s="1"/>
  <c r="R8" i="1"/>
  <c r="R9" i="1" l="1"/>
  <c r="R16" i="1"/>
  <c r="R17" i="1" s="1"/>
  <c r="V16" i="1"/>
  <c r="V17" i="1" s="1"/>
  <c r="W8" i="1"/>
  <c r="AF9" i="1"/>
  <c r="AA8" i="1"/>
  <c r="AA16" i="1" l="1"/>
  <c r="AA17" i="1" s="1"/>
  <c r="AB8" i="1"/>
  <c r="W16" i="1"/>
  <c r="W17" i="1" s="1"/>
  <c r="W9" i="1"/>
  <c r="AK9" i="1"/>
  <c r="AK8" i="1" s="1"/>
  <c r="AF8" i="1"/>
  <c r="AF16" i="1" l="1"/>
  <c r="AF17" i="1" s="1"/>
  <c r="AB9" i="1"/>
  <c r="AB16" i="1"/>
  <c r="AB17" i="1" s="1"/>
  <c r="AK16" i="1"/>
  <c r="AK17" i="1" s="1"/>
  <c r="AL8" i="1"/>
  <c r="AC13" i="7"/>
  <c r="AD14" i="7" s="1"/>
  <c r="AC9" i="7" l="1"/>
  <c r="AC25" i="3"/>
  <c r="AC5" i="1"/>
  <c r="AC6" i="1" s="1"/>
  <c r="AC14" i="7"/>
  <c r="AL16" i="1"/>
  <c r="AC15" i="7"/>
  <c r="AC12" i="7"/>
  <c r="AC6" i="7"/>
  <c r="AG13" i="7"/>
  <c r="AC24" i="1" l="1"/>
  <c r="AC32" i="1"/>
  <c r="AC21" i="1"/>
  <c r="AG21" i="1" s="1"/>
  <c r="AC19" i="1"/>
  <c r="AC12" i="1"/>
  <c r="AC14" i="1"/>
  <c r="AG14" i="1" s="1"/>
  <c r="AC10" i="1"/>
  <c r="AG10" i="1" s="1"/>
  <c r="AC8" i="1"/>
  <c r="AG25" i="3"/>
  <c r="AG26" i="3" s="1"/>
  <c r="AG6" i="7"/>
  <c r="AG5" i="1"/>
  <c r="AG6" i="1" s="1"/>
  <c r="AL13" i="7"/>
  <c r="AG15" i="7"/>
  <c r="AG12" i="7"/>
  <c r="AG14" i="7"/>
  <c r="AG9" i="7"/>
  <c r="AG12" i="1" l="1"/>
  <c r="AG7" i="3" s="1"/>
  <c r="AG8" i="3" s="1"/>
  <c r="AC7" i="3"/>
  <c r="AG15" i="1"/>
  <c r="AC16" i="1"/>
  <c r="AC17" i="1" s="1"/>
  <c r="AG8" i="1"/>
  <c r="AG24" i="1"/>
  <c r="AG32" i="1"/>
  <c r="AG11" i="1"/>
  <c r="Q26" i="5"/>
  <c r="AG22" i="1"/>
  <c r="AL5" i="1"/>
  <c r="AL6" i="1" s="1"/>
  <c r="AL26" i="3"/>
  <c r="AL6" i="7"/>
  <c r="AL12" i="7"/>
  <c r="AL14" i="7"/>
  <c r="AL15" i="7"/>
  <c r="AL9" i="7"/>
  <c r="AG13" i="1" l="1"/>
  <c r="Q42" i="5"/>
  <c r="Q44" i="5" s="1"/>
  <c r="AL24" i="1"/>
  <c r="AL32" i="1"/>
  <c r="AL22" i="1"/>
  <c r="AL11" i="1"/>
  <c r="AL13" i="1"/>
  <c r="AL15" i="1"/>
  <c r="AL9" i="1"/>
  <c r="AL17" i="1"/>
  <c r="AG9" i="1"/>
  <c r="AG16" i="1"/>
  <c r="AG17" i="1" s="1"/>
  <c r="L19" i="1"/>
  <c r="M20" i="1"/>
  <c r="Q45" i="5" l="1"/>
  <c r="R45" i="5"/>
  <c r="L20" i="1"/>
  <c r="Q20" i="1" s="1"/>
  <c r="M26" i="1"/>
  <c r="S26" i="1" s="1"/>
  <c r="M27" i="1"/>
  <c r="M28" i="1" s="1"/>
  <c r="M31" i="1" s="1"/>
  <c r="M34" i="1" s="1"/>
  <c r="L25" i="1"/>
  <c r="L26" i="1" s="1"/>
  <c r="Q26" i="1" s="1"/>
  <c r="Q25" i="1" s="1"/>
  <c r="R25" i="1" s="1"/>
  <c r="Q19" i="1" l="1"/>
  <c r="Q27" i="1" s="1"/>
  <c r="Q28" i="1" s="1"/>
  <c r="Q29" i="1" s="1"/>
  <c r="V20" i="1"/>
  <c r="R26" i="1"/>
  <c r="R27" i="1"/>
  <c r="R28" i="1" s="1"/>
  <c r="R29" i="1" s="1"/>
  <c r="X26" i="1"/>
  <c r="S25" i="1"/>
  <c r="L27" i="1"/>
  <c r="L28" i="1" s="1"/>
  <c r="L31" i="1" s="1"/>
  <c r="L34" i="1" s="1"/>
  <c r="W25" i="1" l="1"/>
  <c r="W26" i="1" s="1"/>
  <c r="S27" i="1"/>
  <c r="S28" i="1" s="1"/>
  <c r="S29" i="1" s="1"/>
  <c r="AC26" i="1"/>
  <c r="X25" i="1"/>
  <c r="AA20" i="1"/>
  <c r="V19" i="1"/>
  <c r="V27" i="1" l="1"/>
  <c r="V28" i="1" s="1"/>
  <c r="V29" i="1" s="1"/>
  <c r="W19" i="1"/>
  <c r="AB25" i="1"/>
  <c r="AB26" i="1" s="1"/>
  <c r="X27" i="1"/>
  <c r="X28" i="1" s="1"/>
  <c r="X29" i="1" s="1"/>
  <c r="AC25" i="1"/>
  <c r="AH26" i="1"/>
  <c r="AH25" i="1" s="1"/>
  <c r="AF20" i="1"/>
  <c r="AA19" i="1"/>
  <c r="AF19" i="1" l="1"/>
  <c r="AK20" i="1"/>
  <c r="AK19" i="1" s="1"/>
  <c r="AL25" i="1"/>
  <c r="AL26" i="1" s="1"/>
  <c r="AH27" i="1"/>
  <c r="AH28" i="1" s="1"/>
  <c r="AH29" i="1" s="1"/>
  <c r="AG25" i="1"/>
  <c r="AG26" i="1" s="1"/>
  <c r="AC27" i="1"/>
  <c r="AC28" i="1" s="1"/>
  <c r="AC29" i="1" s="1"/>
  <c r="AA27" i="1"/>
  <c r="AA28" i="1" s="1"/>
  <c r="AA29" i="1" s="1"/>
  <c r="AB19" i="1"/>
  <c r="W20" i="1"/>
  <c r="W27" i="1"/>
  <c r="W28" i="1" s="1"/>
  <c r="W29" i="1" s="1"/>
  <c r="AB20" i="1" l="1"/>
  <c r="AB27" i="1"/>
  <c r="AB28" i="1" s="1"/>
  <c r="AB29" i="1" s="1"/>
  <c r="AK27" i="1"/>
  <c r="AK28" i="1" s="1"/>
  <c r="AK29" i="1" s="1"/>
  <c r="AL19" i="1"/>
  <c r="AF27" i="1"/>
  <c r="AF28" i="1" s="1"/>
  <c r="AF29" i="1" s="1"/>
  <c r="AG19" i="1"/>
  <c r="AB31" i="1" l="1"/>
  <c r="AL20" i="1"/>
  <c r="AL27" i="1"/>
  <c r="AL28" i="1" s="1"/>
  <c r="AL29" i="1" s="1"/>
  <c r="AG20" i="1"/>
  <c r="AG27" i="1"/>
  <c r="AG28" i="1" s="1"/>
  <c r="AG29" i="1" s="1"/>
  <c r="Q31" i="1"/>
  <c r="U31" i="1"/>
  <c r="O31" i="1"/>
  <c r="T31" i="1"/>
  <c r="P31" i="1"/>
  <c r="N31" i="1"/>
  <c r="U34" i="1" l="1"/>
  <c r="U5" i="3"/>
  <c r="T34" i="1"/>
  <c r="T5" i="3"/>
  <c r="Q34" i="1"/>
  <c r="Q5" i="3"/>
  <c r="O34" i="1"/>
  <c r="O5" i="3"/>
  <c r="N34" i="1"/>
  <c r="N5" i="3"/>
  <c r="P34" i="1"/>
  <c r="P5" i="3"/>
  <c r="AA31" i="1"/>
  <c r="S31" i="1"/>
  <c r="V31" i="1"/>
  <c r="AA34" i="1" l="1"/>
  <c r="AA5" i="3"/>
  <c r="S34" i="1"/>
  <c r="S5" i="3"/>
  <c r="V34" i="1"/>
  <c r="V5" i="3"/>
  <c r="Y31" i="1"/>
  <c r="Z31" i="1"/>
  <c r="R31" i="1"/>
  <c r="AF31" i="1"/>
  <c r="AK31" i="1"/>
  <c r="Z34" i="1" l="1"/>
  <c r="Z5" i="3"/>
  <c r="Y34" i="1"/>
  <c r="Y5" i="3"/>
  <c r="AK34" i="1"/>
  <c r="AK5" i="3"/>
  <c r="AF34" i="1"/>
  <c r="AF5" i="3"/>
  <c r="R34" i="1"/>
  <c r="R5" i="3"/>
  <c r="AE31" i="1"/>
  <c r="AJ31" i="1"/>
  <c r="AD31" i="1"/>
  <c r="AI31" i="1"/>
  <c r="W31" i="1"/>
  <c r="X31" i="1"/>
  <c r="X34" i="1" l="1"/>
  <c r="X5" i="3"/>
  <c r="W34" i="1"/>
  <c r="W5" i="3"/>
  <c r="AJ34" i="1"/>
  <c r="AJ5" i="3"/>
  <c r="AI34" i="1"/>
  <c r="AI5" i="3"/>
  <c r="AD34" i="1"/>
  <c r="AD5" i="3"/>
  <c r="AE34" i="1"/>
  <c r="AE5" i="3"/>
  <c r="AH31" i="1"/>
  <c r="AC31" i="1"/>
  <c r="AC34" i="1" l="1"/>
  <c r="AC5" i="3"/>
  <c r="AH34" i="1"/>
  <c r="AH5" i="3"/>
  <c r="AB34" i="1"/>
  <c r="AB44" i="1" s="1"/>
  <c r="AB5" i="3"/>
  <c r="AG31" i="1"/>
  <c r="AL31" i="1"/>
  <c r="O4" i="14" l="1"/>
  <c r="U4" i="14" s="1"/>
  <c r="U25" i="14"/>
  <c r="U31" i="14" s="1"/>
  <c r="AG34" i="1"/>
  <c r="AG5" i="3"/>
  <c r="AL34" i="1"/>
  <c r="AL5" i="3"/>
  <c r="U28" i="14" l="1"/>
  <c r="U26" i="14"/>
  <c r="N31" i="14" s="1"/>
  <c r="N33" i="14" s="1"/>
  <c r="U32" i="14"/>
  <c r="U29" i="14"/>
  <c r="U30" i="14"/>
</calcChain>
</file>

<file path=xl/sharedStrings.xml><?xml version="1.0" encoding="utf-8"?>
<sst xmlns="http://schemas.openxmlformats.org/spreadsheetml/2006/main" count="428" uniqueCount="280">
  <si>
    <t>Black Hills Corporation</t>
  </si>
  <si>
    <t>Inputs</t>
  </si>
  <si>
    <t>Current 10 Year Treasury</t>
  </si>
  <si>
    <t>Current BKH Price</t>
  </si>
  <si>
    <t>Shares Outstanding</t>
  </si>
  <si>
    <t>Market Cap</t>
  </si>
  <si>
    <t>Consolidated Statements of Income - USD ($) $ in Thousands</t>
  </si>
  <si>
    <t>FY 2019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</si>
  <si>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</si>
  <si>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</si>
  <si>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</si>
  <si>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</si>
  <si>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</si>
  <si>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</si>
  <si>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</si>
  <si>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</si>
  <si>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</si>
  <si>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</si>
  <si>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</si>
  <si>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</si>
  <si>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</si>
  <si>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</si>
  <si>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2022E</t>
  </si>
  <si>
    <t>Q1 2023</t>
  </si>
  <si>
    <t>Q2 2023</t>
  </si>
  <si>
    <t>Q3 2023</t>
  </si>
  <si>
    <t>Q4 2023</t>
  </si>
  <si>
    <t>FY 2023E</t>
  </si>
  <si>
    <t>Q1 2024</t>
  </si>
  <si>
    <t>Q2 2024</t>
  </si>
  <si>
    <t>Q3 2024</t>
  </si>
  <si>
    <t>Q4 2024</t>
  </si>
  <si>
    <t>FY 2024E</t>
  </si>
  <si>
    <t>Q1 2025</t>
  </si>
  <si>
    <t>Q2 2025</t>
  </si>
  <si>
    <t>Q3 2025</t>
  </si>
  <si>
    <t>Q4 2025</t>
  </si>
  <si>
    <t>FY 2025E</t>
  </si>
  <si>
    <t>Q1 2026</t>
  </si>
  <si>
    <t>Q2 2026</t>
  </si>
  <si>
    <t>Q3 2026</t>
  </si>
  <si>
    <t>Q4 2026</t>
  </si>
  <si>
    <t>FY 2026E</t>
  </si>
  <si>
    <t>Revenue:</t>
  </si>
  <si>
    <t>Revenue</t>
  </si>
  <si>
    <t>Total Revenue</t>
  </si>
  <si>
    <t>Operating expenses:</t>
  </si>
  <si>
    <t>Fuel, purchased power and cost of natural gas sold</t>
  </si>
  <si>
    <t>%  of revenue</t>
  </si>
  <si>
    <t>Operations and maintenance</t>
  </si>
  <si>
    <t>Depreciation, depletion and amortization</t>
  </si>
  <si>
    <t>Taxes - property and production</t>
  </si>
  <si>
    <t>Total operating expenses</t>
  </si>
  <si>
    <t>Operating income</t>
  </si>
  <si>
    <t>Other income (expense):</t>
  </si>
  <si>
    <t>Interest expense incurred net of amounts capitalized (including amortization of debt issuance costs, premiums and discounts)</t>
  </si>
  <si>
    <t>Interest income</t>
  </si>
  <si>
    <t>Impairment of investment</t>
  </si>
  <si>
    <t>Other income (expense), net</t>
  </si>
  <si>
    <t>Total other income (expense)</t>
  </si>
  <si>
    <t>Income before income taxes</t>
  </si>
  <si>
    <t>Income tax (expense)</t>
  </si>
  <si>
    <t>Tax Rate</t>
  </si>
  <si>
    <t>Net income</t>
  </si>
  <si>
    <t>Net income attributable to non-controlling interest</t>
  </si>
  <si>
    <t>Net income available for common stock</t>
  </si>
  <si>
    <t>Earnings per share of common stock:</t>
  </si>
  <si>
    <t>Earnings per share, Basic (usd per share)</t>
  </si>
  <si>
    <t>Earnings per share, Diluted (usd per share)</t>
  </si>
  <si>
    <t>Weighted average common shares outstanding:</t>
  </si>
  <si>
    <t>Basic (in shares)</t>
  </si>
  <si>
    <t>Diluted (in shares)</t>
  </si>
  <si>
    <t>2024 EPS</t>
  </si>
  <si>
    <t>FY 2023</t>
  </si>
  <si>
    <t>Electric Utilites</t>
  </si>
  <si>
    <t>% Growth</t>
  </si>
  <si>
    <t>% of Total Revenue</t>
  </si>
  <si>
    <t>Gas Utilites</t>
  </si>
  <si>
    <t>% Growth q/q</t>
  </si>
  <si>
    <t>Other Revenues</t>
  </si>
  <si>
    <t>% Growth /q</t>
  </si>
  <si>
    <t>TOTAL REVENUES</t>
  </si>
  <si>
    <t>Consolidated Balance Sheets - USD ($) $ in Thousands</t>
  </si>
  <si>
    <t>Current assets:</t>
  </si>
  <si>
    <t>Cash and cash equivalents</t>
  </si>
  <si>
    <t>Restricted cash and equivalents</t>
  </si>
  <si>
    <t>Accounts receivable, net</t>
  </si>
  <si>
    <t>Materials, supplies and fuel</t>
  </si>
  <si>
    <t>Derivative assets, current</t>
  </si>
  <si>
    <t>Income tax receivable, net</t>
  </si>
  <si>
    <t>Regulatory assets, current</t>
  </si>
  <si>
    <t>Other current assets</t>
  </si>
  <si>
    <t>Total current assets</t>
  </si>
  <si>
    <t>Property, plant and equipment</t>
  </si>
  <si>
    <t>Less accumulated depreciation and depletion</t>
  </si>
  <si>
    <t>Total property, plant and equipment, net</t>
  </si>
  <si>
    <t>Other assets:</t>
  </si>
  <si>
    <t>Goodwill</t>
  </si>
  <si>
    <t>Intangible assets, net</t>
  </si>
  <si>
    <t>Regulatory assets, non-current</t>
  </si>
  <si>
    <t>Other assets, non-current</t>
  </si>
  <si>
    <t>Total other assets, non-current</t>
  </si>
  <si>
    <t>TOTAL ASSETS</t>
  </si>
  <si>
    <t>Current liabilities:</t>
  </si>
  <si>
    <t>Accounts payable</t>
  </si>
  <si>
    <t>Accrued liabilities</t>
  </si>
  <si>
    <t>Derivative liabilities, current</t>
  </si>
  <si>
    <t>Regulatory liabilities, current</t>
  </si>
  <si>
    <t>Notes payable</t>
  </si>
  <si>
    <t>Current maturities of long-term debt</t>
  </si>
  <si>
    <t>Total current liabilities</t>
  </si>
  <si>
    <t>Long-term debt, net of current maturities</t>
  </si>
  <si>
    <t>Deferred credits and other liabilities:</t>
  </si>
  <si>
    <t>Deferred income tax liabilities, net</t>
  </si>
  <si>
    <t>Regulatory liabilities, non-current</t>
  </si>
  <si>
    <t>Benefit plan liabilities</t>
  </si>
  <si>
    <t>Other deferred credits and other liabilities</t>
  </si>
  <si>
    <t>Total deferred credits and other liabilities</t>
  </si>
  <si>
    <t>Commitments, contingencies and guarantees (Note 3)</t>
  </si>
  <si>
    <t xml:space="preserve"> </t>
  </si>
  <si>
    <t>Stockholders’ equity -</t>
  </si>
  <si>
    <t>Common stock $1.00 par value; 100,000,000 shares authorized; issued: 64,793,095 and 62,827,179, respectively</t>
  </si>
  <si>
    <t>Additional paid-in capital</t>
  </si>
  <si>
    <t>Retained earnings</t>
  </si>
  <si>
    <t>Treasury stock at cost - 54,078 and 32,492, respectively</t>
  </si>
  <si>
    <t>Accumulated other comprehensive income (loss)</t>
  </si>
  <si>
    <t>Total stockholders’ equity</t>
  </si>
  <si>
    <t>Non-controlling interest</t>
  </si>
  <si>
    <t>Total equity</t>
  </si>
  <si>
    <t>TOTAL LIABILITIES AND TOTAL EQUITY</t>
  </si>
  <si>
    <t>Consolidated Statements of Cash Flows - USD ($) $ in Thousands</t>
  </si>
  <si>
    <t>Operating activities:</t>
  </si>
  <si>
    <t>Adjustments to reconcile net income to net cash provided by (used in) operating activities:</t>
  </si>
  <si>
    <t>as a % of Capex</t>
  </si>
  <si>
    <t>Deferred financing cost amortization</t>
  </si>
  <si>
    <t>Stock compensation</t>
  </si>
  <si>
    <t>Deferred income taxes</t>
  </si>
  <si>
    <t>Employee benefit plans</t>
  </si>
  <si>
    <t>Other adjustments, net</t>
  </si>
  <si>
    <t>Change in certain operating assets and liabilities:</t>
  </si>
  <si>
    <t>Accounts receivable and other current assets</t>
  </si>
  <si>
    <t>Accounts payable and other current liabilities</t>
  </si>
  <si>
    <t>Regulatory assets</t>
  </si>
  <si>
    <t>Regulatory liabilities</t>
  </si>
  <si>
    <t>Contributions to defined benefit pension plans</t>
  </si>
  <si>
    <t>Other operating activities, net</t>
  </si>
  <si>
    <t>Net cash provided by (used in) operating activities</t>
  </si>
  <si>
    <t>Investing activities:</t>
  </si>
  <si>
    <t>Property, plant and equipment additions</t>
  </si>
  <si>
    <t>as a % of revenue</t>
  </si>
  <si>
    <t>Other investing activities</t>
  </si>
  <si>
    <t>Net cash (used in) investing activities</t>
  </si>
  <si>
    <t>Financing activities:</t>
  </si>
  <si>
    <t>Dividends paid on common stock</t>
  </si>
  <si>
    <t>Common stock issued</t>
  </si>
  <si>
    <t>Term Loan - borrowings</t>
  </si>
  <si>
    <t>Term Loan - repayments</t>
  </si>
  <si>
    <t>Net borrowings (payments) of Revolving Credit Facility and CP Program</t>
  </si>
  <si>
    <t>Long-term debt - issuance</t>
  </si>
  <si>
    <t>Long-term debt - repayments</t>
  </si>
  <si>
    <t>Distributions to non-controlling interests</t>
  </si>
  <si>
    <t>Other financing activities</t>
  </si>
  <si>
    <t>Net cash provided by financing activities</t>
  </si>
  <si>
    <t>Net change in cash, restricted cash and cash equivalents</t>
  </si>
  <si>
    <t>Cash and cash equivalents:</t>
  </si>
  <si>
    <t>Cash, restricted cash and cash equivalents beginning of year</t>
  </si>
  <si>
    <t>Cash, restricted cash and cash equivalents end of year</t>
  </si>
  <si>
    <t>Supplemental cash flow information:</t>
  </si>
  <si>
    <t>Interest (net of amounts capitalized)</t>
  </si>
  <si>
    <t>Income taxes</t>
  </si>
  <si>
    <t>Accrued property, plant and equipment purchases at December 31</t>
  </si>
  <si>
    <t>Increase in capitalized assets associated with asset retirement obligations</t>
  </si>
  <si>
    <t>Current Assets</t>
  </si>
  <si>
    <t>A/R Days</t>
  </si>
  <si>
    <t>A/R</t>
  </si>
  <si>
    <t>Materials, supplies and fuel % of revenue</t>
  </si>
  <si>
    <t>Derivative Assets % of Revenue</t>
  </si>
  <si>
    <t>Derivative Assets</t>
  </si>
  <si>
    <t>Income Tax Receivable % of Revenue</t>
  </si>
  <si>
    <t>Income Tax Receivable</t>
  </si>
  <si>
    <t>Regulatory Asset  %  of Revenue</t>
  </si>
  <si>
    <t>Regulatory Asset</t>
  </si>
  <si>
    <t>Other Current Assets % of Revenue</t>
  </si>
  <si>
    <t>Current Liabilities</t>
  </si>
  <si>
    <t>A/P Days</t>
  </si>
  <si>
    <t>Accounts Payable</t>
  </si>
  <si>
    <t>Accrued liabilities % of SG&amp;A</t>
  </si>
  <si>
    <t>Derivative liabilities, current % of SG&amp;A</t>
  </si>
  <si>
    <t>Regulatory liabilities, current % of SG&amp;A</t>
  </si>
  <si>
    <t>Notes payable %  of SG&amp;A</t>
  </si>
  <si>
    <t>Total CA</t>
  </si>
  <si>
    <t>Total CL</t>
  </si>
  <si>
    <t>NWC</t>
  </si>
  <si>
    <r>
      <rPr>
        <b/>
        <sz val="11"/>
        <color theme="1"/>
        <rFont val="Calibri"/>
        <family val="2"/>
      </rPr>
      <t>Δ</t>
    </r>
    <r>
      <rPr>
        <b/>
        <sz val="9.35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>NWC</t>
    </r>
  </si>
  <si>
    <t>BKH</t>
  </si>
  <si>
    <t>SPY</t>
  </si>
  <si>
    <t>Date</t>
  </si>
  <si>
    <t>Close</t>
  </si>
  <si>
    <t>% Change</t>
  </si>
  <si>
    <t>Covariance</t>
  </si>
  <si>
    <t>Variance</t>
  </si>
  <si>
    <t>Beta</t>
  </si>
  <si>
    <t>WACC Calculation</t>
  </si>
  <si>
    <t>Risk Free Rate</t>
  </si>
  <si>
    <t>Expected Market Return</t>
  </si>
  <si>
    <t>Risk Premium</t>
  </si>
  <si>
    <t>Cost of Equity</t>
  </si>
  <si>
    <t>Pre-Tax cost of debt</t>
  </si>
  <si>
    <t>Interest Coverage Ratio</t>
  </si>
  <si>
    <t>Damodaran Spread</t>
  </si>
  <si>
    <t>Cost of Debt</t>
  </si>
  <si>
    <t>Debt Outstanding</t>
  </si>
  <si>
    <t>Total Capitalizaiton</t>
  </si>
  <si>
    <t>Weight of Equity</t>
  </si>
  <si>
    <t>Weight of Debt</t>
  </si>
  <si>
    <t>WACC</t>
  </si>
  <si>
    <t>Company</t>
  </si>
  <si>
    <t>Ticker</t>
  </si>
  <si>
    <t>Stock Price</t>
  </si>
  <si>
    <t>Shares Out.</t>
  </si>
  <si>
    <t>Net Debt</t>
  </si>
  <si>
    <t>Enterprise Value</t>
  </si>
  <si>
    <t>LTM Rev</t>
  </si>
  <si>
    <t>2024E Rev</t>
  </si>
  <si>
    <t>LTM EBITDA</t>
  </si>
  <si>
    <t>2024E EBITDA</t>
  </si>
  <si>
    <t>LTM EPS</t>
  </si>
  <si>
    <t>2024E EPS</t>
  </si>
  <si>
    <t>LTM EV/REV</t>
  </si>
  <si>
    <t>2024E EV/Rev</t>
  </si>
  <si>
    <t>LTM EV/EBITDA</t>
  </si>
  <si>
    <t>2024E EV/EBITDA</t>
  </si>
  <si>
    <t>LTM P/E</t>
  </si>
  <si>
    <t>2024E P/E</t>
  </si>
  <si>
    <t>Integrated Electric Utiltiies</t>
  </si>
  <si>
    <t xml:space="preserve">First Energy </t>
  </si>
  <si>
    <t>FE</t>
  </si>
  <si>
    <t>Xcel Energy</t>
  </si>
  <si>
    <t>XEL</t>
  </si>
  <si>
    <t>Dominion Energy</t>
  </si>
  <si>
    <t>D</t>
  </si>
  <si>
    <t>Power Generation</t>
  </si>
  <si>
    <t>Duke Energy Corp</t>
  </si>
  <si>
    <t>DUK</t>
  </si>
  <si>
    <t xml:space="preserve">Southern Co </t>
  </si>
  <si>
    <t>SO</t>
  </si>
  <si>
    <t>American Electric Power</t>
  </si>
  <si>
    <t>AEP</t>
  </si>
  <si>
    <t>DTE Energy</t>
  </si>
  <si>
    <t>DTE</t>
  </si>
  <si>
    <t>Whole Firm</t>
  </si>
  <si>
    <t>Avista</t>
  </si>
  <si>
    <t>AVA</t>
  </si>
  <si>
    <t>NextEra</t>
  </si>
  <si>
    <t>NEE</t>
  </si>
  <si>
    <t>Edison International</t>
  </si>
  <si>
    <t>EIX</t>
  </si>
  <si>
    <t>NorthWestern Corporation</t>
  </si>
  <si>
    <t>NWE</t>
  </si>
  <si>
    <t>Avg.</t>
  </si>
  <si>
    <t>Min</t>
  </si>
  <si>
    <t>EV/EBITDA</t>
  </si>
  <si>
    <t>Price Target Calculations</t>
  </si>
  <si>
    <t>Q1</t>
  </si>
  <si>
    <t>Method</t>
  </si>
  <si>
    <t>Price</t>
  </si>
  <si>
    <t>Weight</t>
  </si>
  <si>
    <t>Med</t>
  </si>
  <si>
    <t>SOTP 2024</t>
  </si>
  <si>
    <t>Q3</t>
  </si>
  <si>
    <t>EV/EBITDA 2024</t>
  </si>
  <si>
    <t>Max</t>
  </si>
  <si>
    <t xml:space="preserve">Final Price Target </t>
  </si>
  <si>
    <t>Black Hills Company</t>
  </si>
  <si>
    <t>EV</t>
  </si>
  <si>
    <t>Debt</t>
  </si>
  <si>
    <t>Cash</t>
  </si>
  <si>
    <t>Equity</t>
  </si>
  <si>
    <t>Shares</t>
  </si>
  <si>
    <t>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</si>
</sst>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 &quot;#,##0.00_);_(&quot;$ &quot;\(#,##0.00\)"/>
    <numFmt numFmtId="165" formatCode="_(&quot;$ &quot;#,##0_);_(&quot;$ &quot;\(#,##0\)"/>
    <numFmt numFmtId="166" formatCode="#,###;\ \(#,###\);\ &quot;-&quot;"/>
    <numFmt numFmtId="167" formatCode="0.0%"/>
    <numFmt numFmtId="168" formatCode="&quot;$&quot;#,###;\ \(&quot;$&quot;#,###\);\ &quot;-&quot;"/>
    <numFmt numFmtId="169" formatCode="_(&quot;$&quot;* #,##0_);_(&quot;$&quot;* \(#,##0\);_(&quot;$&quot;* &quot;-&quot;??_);_(@_)"/>
    <numFmt numFmtId="170" formatCode="_(* #,##0_);_(* \(#,##0\);_(* &quot;-&quot;??_);_(@_)"/>
    <numFmt numFmtId="171" formatCode="0.00\x"/>
    <numFmt numFmtId="172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6"/>
      <color theme="0"/>
      <name val="Garamond"/>
      <family val="1"/>
    </font>
    <font>
      <sz val="1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Garamond"/>
      <family val="1"/>
    </font>
    <font>
      <sz val="11"/>
      <name val="Calibri"/>
      <family val="2"/>
    </font>
    <font>
      <b/>
      <u/>
      <sz val="11"/>
      <color theme="1"/>
      <name val="Garamond"/>
      <family val="1"/>
    </font>
    <font>
      <b/>
      <sz val="11"/>
      <color theme="1"/>
      <name val="Garamond"/>
      <family val="2"/>
    </font>
    <font>
      <b/>
      <sz val="11"/>
      <color theme="1"/>
      <name val="Calibri"/>
      <family val="2"/>
    </font>
    <font>
      <b/>
      <sz val="9.35"/>
      <color theme="1"/>
      <name val="Garamond"/>
      <family val="1"/>
    </font>
    <font>
      <i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theme="3"/>
      <name val="Garamond"/>
      <family val="1"/>
    </font>
    <font>
      <b/>
      <i/>
      <sz val="11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F60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1" fillId="2" borderId="2" xfId="0" applyFont="1" applyFill="1" applyBorder="1"/>
    <xf numFmtId="0" fontId="4" fillId="0" borderId="0" xfId="0" applyFont="1"/>
    <xf numFmtId="0" fontId="4" fillId="0" borderId="1" xfId="0" applyFont="1" applyBorder="1"/>
    <xf numFmtId="10" fontId="4" fillId="0" borderId="0" xfId="0" applyNumberFormat="1" applyFont="1"/>
    <xf numFmtId="37" fontId="5" fillId="0" borderId="0" xfId="0" applyNumberFormat="1" applyFont="1" applyAlignment="1">
      <alignment horizontal="right" vertical="top"/>
    </xf>
    <xf numFmtId="166" fontId="4" fillId="0" borderId="0" xfId="0" applyNumberFormat="1" applyFont="1"/>
    <xf numFmtId="166" fontId="6" fillId="3" borderId="5" xfId="0" applyNumberFormat="1" applyFont="1" applyFill="1" applyBorder="1" applyAlignment="1">
      <alignment vertical="center" wrapText="1"/>
    </xf>
    <xf numFmtId="166" fontId="6" fillId="0" borderId="6" xfId="0" applyNumberFormat="1" applyFont="1" applyBorder="1" applyAlignment="1">
      <alignment vertical="center" wrapText="1"/>
    </xf>
    <xf numFmtId="0" fontId="8" fillId="0" borderId="6" xfId="0" applyFont="1" applyBorder="1"/>
    <xf numFmtId="166" fontId="6" fillId="0" borderId="5" xfId="0" applyNumberFormat="1" applyFont="1" applyBorder="1" applyAlignment="1">
      <alignment vertical="center" wrapText="1"/>
    </xf>
    <xf numFmtId="166" fontId="3" fillId="0" borderId="0" xfId="0" applyNumberFormat="1" applyFont="1"/>
    <xf numFmtId="166" fontId="6" fillId="0" borderId="0" xfId="0" applyNumberFormat="1" applyFont="1" applyAlignment="1">
      <alignment vertical="center" wrapText="1"/>
    </xf>
    <xf numFmtId="0" fontId="8" fillId="0" borderId="0" xfId="0" applyFont="1"/>
    <xf numFmtId="166" fontId="7" fillId="2" borderId="4" xfId="0" applyNumberFormat="1" applyFont="1" applyFill="1" applyBorder="1"/>
    <xf numFmtId="166" fontId="3" fillId="2" borderId="7" xfId="0" applyNumberFormat="1" applyFont="1" applyFill="1" applyBorder="1"/>
    <xf numFmtId="166" fontId="3" fillId="2" borderId="8" xfId="0" applyNumberFormat="1" applyFont="1" applyFill="1" applyBorder="1"/>
    <xf numFmtId="166" fontId="6" fillId="0" borderId="2" xfId="0" applyNumberFormat="1" applyFont="1" applyBorder="1" applyAlignment="1">
      <alignment vertical="center" wrapText="1"/>
    </xf>
    <xf numFmtId="0" fontId="1" fillId="0" borderId="10" xfId="0" applyFont="1" applyBorder="1"/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7" fontId="3" fillId="0" borderId="1" xfId="0" applyNumberFormat="1" applyFont="1" applyBorder="1" applyAlignment="1">
      <alignment horizontal="right" vertical="top"/>
    </xf>
    <xf numFmtId="0" fontId="1" fillId="0" borderId="1" xfId="0" applyFont="1" applyBorder="1"/>
    <xf numFmtId="0" fontId="1" fillId="0" borderId="12" xfId="0" applyFont="1" applyBorder="1"/>
    <xf numFmtId="0" fontId="6" fillId="4" borderId="9" xfId="0" applyFont="1" applyFill="1" applyBorder="1" applyAlignment="1">
      <alignment vertical="top" wrapText="1"/>
    </xf>
    <xf numFmtId="0" fontId="1" fillId="4" borderId="10" xfId="0" applyFont="1" applyFill="1" applyBorder="1"/>
    <xf numFmtId="0" fontId="11" fillId="0" borderId="9" xfId="0" applyFont="1" applyBorder="1" applyAlignment="1">
      <alignment horizontal="left" vertical="top" wrapText="1" indent="1"/>
    </xf>
    <xf numFmtId="0" fontId="6" fillId="0" borderId="3" xfId="0" applyFont="1" applyBorder="1" applyAlignment="1">
      <alignment vertical="top" wrapText="1"/>
    </xf>
    <xf numFmtId="37" fontId="6" fillId="0" borderId="6" xfId="0" applyNumberFormat="1" applyFont="1" applyBorder="1" applyAlignment="1">
      <alignment horizontal="right" vertical="top"/>
    </xf>
    <xf numFmtId="165" fontId="6" fillId="0" borderId="6" xfId="0" applyNumberFormat="1" applyFont="1" applyBorder="1" applyAlignment="1">
      <alignment horizontal="right" vertical="top"/>
    </xf>
    <xf numFmtId="9" fontId="3" fillId="0" borderId="0" xfId="2" applyFont="1" applyBorder="1" applyAlignment="1">
      <alignment horizontal="right" vertical="top"/>
    </xf>
    <xf numFmtId="0" fontId="6" fillId="0" borderId="9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37" fontId="12" fillId="0" borderId="0" xfId="0" applyNumberFormat="1" applyFont="1" applyAlignment="1">
      <alignment horizontal="right" vertical="top"/>
    </xf>
    <xf numFmtId="0" fontId="10" fillId="0" borderId="0" xfId="0" applyFont="1"/>
    <xf numFmtId="37" fontId="6" fillId="0" borderId="2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37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13" fillId="5" borderId="13" xfId="0" applyFont="1" applyFill="1" applyBorder="1" applyAlignment="1">
      <alignment vertical="center"/>
    </xf>
    <xf numFmtId="0" fontId="1" fillId="0" borderId="14" xfId="0" applyFont="1" applyBorder="1"/>
    <xf numFmtId="4" fontId="1" fillId="0" borderId="0" xfId="0" applyNumberFormat="1" applyFont="1"/>
    <xf numFmtId="3" fontId="1" fillId="0" borderId="0" xfId="0" applyNumberFormat="1" applyFont="1"/>
    <xf numFmtId="166" fontId="3" fillId="0" borderId="14" xfId="0" applyNumberFormat="1" applyFont="1" applyBorder="1" applyAlignment="1">
      <alignment vertical="top" wrapText="1"/>
    </xf>
    <xf numFmtId="0" fontId="13" fillId="0" borderId="14" xfId="0" applyFont="1" applyBorder="1"/>
    <xf numFmtId="0" fontId="1" fillId="0" borderId="3" xfId="0" applyFont="1" applyBorder="1"/>
    <xf numFmtId="166" fontId="1" fillId="0" borderId="6" xfId="0" applyNumberFormat="1" applyFont="1" applyBorder="1"/>
    <xf numFmtId="0" fontId="14" fillId="3" borderId="3" xfId="0" applyFont="1" applyFill="1" applyBorder="1"/>
    <xf numFmtId="166" fontId="8" fillId="3" borderId="6" xfId="0" applyNumberFormat="1" applyFont="1" applyFill="1" applyBorder="1"/>
    <xf numFmtId="0" fontId="1" fillId="0" borderId="9" xfId="0" applyFont="1" applyBorder="1"/>
    <xf numFmtId="3" fontId="1" fillId="3" borderId="14" xfId="0" applyNumberFormat="1" applyFont="1" applyFill="1" applyBorder="1"/>
    <xf numFmtId="0" fontId="17" fillId="0" borderId="9" xfId="0" applyFont="1" applyBorder="1"/>
    <xf numFmtId="0" fontId="1" fillId="3" borderId="14" xfId="0" applyFont="1" applyFill="1" applyBorder="1"/>
    <xf numFmtId="167" fontId="1" fillId="3" borderId="14" xfId="2" applyNumberFormat="1" applyFont="1" applyFill="1" applyBorder="1"/>
    <xf numFmtId="167" fontId="1" fillId="3" borderId="14" xfId="0" applyNumberFormat="1" applyFont="1" applyFill="1" applyBorder="1"/>
    <xf numFmtId="166" fontId="3" fillId="6" borderId="9" xfId="0" applyNumberFormat="1" applyFont="1" applyFill="1" applyBorder="1" applyAlignment="1">
      <alignment vertical="top" wrapText="1"/>
    </xf>
    <xf numFmtId="0" fontId="17" fillId="0" borderId="11" xfId="0" applyFont="1" applyBorder="1"/>
    <xf numFmtId="167" fontId="1" fillId="3" borderId="15" xfId="2" applyNumberFormat="1" applyFont="1" applyFill="1" applyBorder="1"/>
    <xf numFmtId="0" fontId="7" fillId="7" borderId="6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1" xfId="0" applyFont="1" applyBorder="1"/>
    <xf numFmtId="0" fontId="8" fillId="0" borderId="16" xfId="0" applyFont="1" applyBorder="1"/>
    <xf numFmtId="4" fontId="8" fillId="0" borderId="17" xfId="0" applyNumberFormat="1" applyFont="1" applyBorder="1"/>
    <xf numFmtId="0" fontId="18" fillId="0" borderId="0" xfId="0" applyFont="1"/>
    <xf numFmtId="2" fontId="1" fillId="0" borderId="10" xfId="0" applyNumberFormat="1" applyFont="1" applyBorder="1"/>
    <xf numFmtId="10" fontId="1" fillId="0" borderId="10" xfId="0" applyNumberFormat="1" applyFont="1" applyBorder="1"/>
    <xf numFmtId="9" fontId="19" fillId="0" borderId="10" xfId="0" applyNumberFormat="1" applyFont="1" applyBorder="1"/>
    <xf numFmtId="0" fontId="20" fillId="0" borderId="3" xfId="0" applyFont="1" applyBorder="1"/>
    <xf numFmtId="0" fontId="20" fillId="0" borderId="6" xfId="0" applyFont="1" applyBorder="1"/>
    <xf numFmtId="10" fontId="20" fillId="0" borderId="2" xfId="0" applyNumberFormat="1" applyFont="1" applyBorder="1"/>
    <xf numFmtId="9" fontId="19" fillId="0" borderId="12" xfId="0" applyNumberFormat="1" applyFont="1" applyBorder="1"/>
    <xf numFmtId="10" fontId="1" fillId="0" borderId="12" xfId="0" applyNumberFormat="1" applyFont="1" applyBorder="1"/>
    <xf numFmtId="168" fontId="1" fillId="0" borderId="10" xfId="0" applyNumberFormat="1" applyFont="1" applyBorder="1"/>
    <xf numFmtId="0" fontId="3" fillId="0" borderId="0" xfId="0" applyFont="1"/>
    <xf numFmtId="10" fontId="1" fillId="0" borderId="10" xfId="2" applyNumberFormat="1" applyFont="1" applyBorder="1"/>
    <xf numFmtId="0" fontId="8" fillId="0" borderId="18" xfId="0" applyFont="1" applyBorder="1"/>
    <xf numFmtId="0" fontId="8" fillId="0" borderId="19" xfId="0" applyFont="1" applyBorder="1"/>
    <xf numFmtId="10" fontId="8" fillId="0" borderId="20" xfId="0" applyNumberFormat="1" applyFont="1" applyBorder="1"/>
    <xf numFmtId="44" fontId="1" fillId="0" borderId="0" xfId="1" applyFont="1" applyBorder="1"/>
    <xf numFmtId="168" fontId="3" fillId="6" borderId="14" xfId="0" applyNumberFormat="1" applyFont="1" applyFill="1" applyBorder="1" applyAlignment="1">
      <alignment horizontal="right" vertical="top"/>
    </xf>
    <xf numFmtId="0" fontId="7" fillId="2" borderId="3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166" fontId="7" fillId="2" borderId="3" xfId="0" applyNumberFormat="1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170" fontId="1" fillId="0" borderId="0" xfId="3" applyNumberFormat="1" applyFont="1" applyBorder="1"/>
    <xf numFmtId="171" fontId="1" fillId="0" borderId="0" xfId="0" applyNumberFormat="1" applyFont="1"/>
    <xf numFmtId="44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44" fontId="1" fillId="0" borderId="24" xfId="0" applyNumberFormat="1" applyFont="1" applyBorder="1"/>
    <xf numFmtId="0" fontId="1" fillId="0" borderId="25" xfId="0" applyFont="1" applyBorder="1"/>
    <xf numFmtId="171" fontId="1" fillId="0" borderId="24" xfId="0" applyNumberFormat="1" applyFont="1" applyBorder="1"/>
    <xf numFmtId="0" fontId="1" fillId="0" borderId="24" xfId="0" applyFont="1" applyBorder="1"/>
    <xf numFmtId="4" fontId="1" fillId="0" borderId="0" xfId="1" applyNumberFormat="1" applyFont="1" applyBorder="1"/>
    <xf numFmtId="3" fontId="1" fillId="0" borderId="0" xfId="1" applyNumberFormat="1" applyFont="1" applyBorder="1"/>
    <xf numFmtId="0" fontId="13" fillId="0" borderId="25" xfId="0" applyFont="1" applyBorder="1"/>
    <xf numFmtId="0" fontId="7" fillId="7" borderId="26" xfId="0" applyFont="1" applyFill="1" applyBorder="1"/>
    <xf numFmtId="0" fontId="7" fillId="7" borderId="27" xfId="0" applyFont="1" applyFill="1" applyBorder="1"/>
    <xf numFmtId="9" fontId="1" fillId="3" borderId="14" xfId="2" applyFont="1" applyFill="1" applyBorder="1"/>
    <xf numFmtId="9" fontId="1" fillId="0" borderId="0" xfId="2" applyFont="1" applyBorder="1"/>
    <xf numFmtId="169" fontId="1" fillId="0" borderId="0" xfId="1" applyNumberFormat="1" applyFont="1" applyBorder="1"/>
    <xf numFmtId="169" fontId="1" fillId="0" borderId="10" xfId="0" applyNumberFormat="1" applyFont="1" applyBorder="1"/>
    <xf numFmtId="9" fontId="1" fillId="0" borderId="10" xfId="2" applyFont="1" applyBorder="1"/>
    <xf numFmtId="43" fontId="1" fillId="4" borderId="0" xfId="3" applyFont="1" applyFill="1" applyBorder="1"/>
    <xf numFmtId="169" fontId="1" fillId="0" borderId="0" xfId="1" applyNumberFormat="1" applyFont="1" applyFill="1" applyBorder="1"/>
    <xf numFmtId="166" fontId="7" fillId="0" borderId="0" xfId="0" applyNumberFormat="1" applyFont="1"/>
    <xf numFmtId="14" fontId="1" fillId="0" borderId="9" xfId="0" applyNumberFormat="1" applyFont="1" applyBorder="1"/>
    <xf numFmtId="14" fontId="1" fillId="0" borderId="0" xfId="0" applyNumberFormat="1" applyFont="1"/>
    <xf numFmtId="10" fontId="1" fillId="0" borderId="0" xfId="2" applyNumberFormat="1" applyFont="1" applyBorder="1"/>
    <xf numFmtId="14" fontId="1" fillId="0" borderId="11" xfId="0" applyNumberFormat="1" applyFont="1" applyBorder="1"/>
    <xf numFmtId="10" fontId="1" fillId="0" borderId="1" xfId="2" applyNumberFormat="1" applyFont="1" applyBorder="1"/>
    <xf numFmtId="14" fontId="1" fillId="0" borderId="1" xfId="0" applyNumberFormat="1" applyFont="1" applyBorder="1"/>
    <xf numFmtId="10" fontId="1" fillId="0" borderId="12" xfId="2" applyNumberFormat="1" applyFont="1" applyBorder="1"/>
    <xf numFmtId="166" fontId="7" fillId="2" borderId="30" xfId="0" applyNumberFormat="1" applyFont="1" applyFill="1" applyBorder="1"/>
    <xf numFmtId="0" fontId="3" fillId="2" borderId="29" xfId="0" applyFont="1" applyFill="1" applyBorder="1"/>
    <xf numFmtId="0" fontId="3" fillId="2" borderId="28" xfId="0" applyFont="1" applyFill="1" applyBorder="1"/>
    <xf numFmtId="44" fontId="1" fillId="0" borderId="0" xfId="1" applyFont="1" applyBorder="1" applyAlignment="1">
      <alignment vertical="top"/>
    </xf>
    <xf numFmtId="169" fontId="1" fillId="0" borderId="0" xfId="1" applyNumberFormat="1" applyFont="1" applyBorder="1" applyAlignment="1">
      <alignment vertical="top"/>
    </xf>
    <xf numFmtId="169" fontId="1" fillId="0" borderId="10" xfId="0" applyNumberFormat="1" applyFont="1" applyBorder="1" applyAlignment="1">
      <alignment vertical="top"/>
    </xf>
    <xf numFmtId="0" fontId="22" fillId="3" borderId="6" xfId="0" applyFont="1" applyFill="1" applyBorder="1"/>
    <xf numFmtId="44" fontId="22" fillId="3" borderId="6" xfId="1" applyFont="1" applyFill="1" applyBorder="1"/>
    <xf numFmtId="0" fontId="4" fillId="0" borderId="6" xfId="0" applyFont="1" applyBorder="1"/>
    <xf numFmtId="9" fontId="4" fillId="0" borderId="0" xfId="2" applyFont="1"/>
    <xf numFmtId="172" fontId="4" fillId="0" borderId="0" xfId="0" applyNumberFormat="1" applyFont="1"/>
    <xf numFmtId="172" fontId="4" fillId="0" borderId="6" xfId="0" applyNumberFormat="1" applyFont="1" applyBorder="1"/>
    <xf numFmtId="0" fontId="1" fillId="4" borderId="0" xfId="0" applyFont="1" applyFill="1" applyBorder="1"/>
    <xf numFmtId="165" fontId="3" fillId="0" borderId="0" xfId="0" applyNumberFormat="1" applyFont="1" applyBorder="1" applyAlignment="1">
      <alignment horizontal="right" vertical="top"/>
    </xf>
    <xf numFmtId="37" fontId="3" fillId="0" borderId="0" xfId="0" applyNumberFormat="1" applyFont="1" applyBorder="1" applyAlignment="1">
      <alignment horizontal="right" vertical="top"/>
    </xf>
    <xf numFmtId="37" fontId="12" fillId="0" borderId="0" xfId="0" applyNumberFormat="1" applyFont="1" applyBorder="1" applyAlignment="1">
      <alignment horizontal="right" vertical="top"/>
    </xf>
    <xf numFmtId="170" fontId="1" fillId="0" borderId="10" xfId="3" applyNumberFormat="1" applyFont="1" applyBorder="1"/>
    <xf numFmtId="9" fontId="3" fillId="0" borderId="10" xfId="2" applyFont="1" applyBorder="1" applyAlignment="1">
      <alignment horizontal="right" vertical="top"/>
    </xf>
    <xf numFmtId="37" fontId="1" fillId="0" borderId="0" xfId="0" applyNumberFormat="1" applyFont="1" applyBorder="1" applyAlignment="1">
      <alignment vertical="top"/>
    </xf>
    <xf numFmtId="169" fontId="1" fillId="0" borderId="0" xfId="0" applyNumberFormat="1" applyFont="1" applyBorder="1" applyAlignment="1">
      <alignment vertical="top"/>
    </xf>
    <xf numFmtId="9" fontId="1" fillId="0" borderId="0" xfId="0" applyNumberFormat="1" applyFont="1" applyBorder="1"/>
    <xf numFmtId="37" fontId="1" fillId="0" borderId="0" xfId="0" applyNumberFormat="1" applyFont="1" applyBorder="1"/>
    <xf numFmtId="169" fontId="1" fillId="0" borderId="0" xfId="0" applyNumberFormat="1" applyFont="1" applyBorder="1"/>
    <xf numFmtId="170" fontId="1" fillId="0" borderId="0" xfId="0" applyNumberFormat="1" applyFont="1" applyBorder="1"/>
    <xf numFmtId="164" fontId="3" fillId="0" borderId="0" xfId="0" applyNumberFormat="1" applyFont="1" applyBorder="1" applyAlignment="1">
      <alignment horizontal="right" vertical="top"/>
    </xf>
    <xf numFmtId="164" fontId="12" fillId="0" borderId="0" xfId="0" applyNumberFormat="1" applyFont="1" applyBorder="1" applyAlignment="1">
      <alignment horizontal="right" vertical="top"/>
    </xf>
    <xf numFmtId="0" fontId="1" fillId="0" borderId="0" xfId="0" applyFont="1" applyBorder="1"/>
    <xf numFmtId="37" fontId="12" fillId="0" borderId="1" xfId="0" applyNumberFormat="1" applyFont="1" applyBorder="1" applyAlignment="1">
      <alignment horizontal="right" vertical="top"/>
    </xf>
    <xf numFmtId="37" fontId="3" fillId="0" borderId="12" xfId="0" applyNumberFormat="1" applyFont="1" applyBorder="1" applyAlignment="1">
      <alignment horizontal="right" vertical="top"/>
    </xf>
    <xf numFmtId="166" fontId="6" fillId="8" borderId="4" xfId="0" applyNumberFormat="1" applyFont="1" applyFill="1" applyBorder="1" applyAlignment="1">
      <alignment vertical="center" wrapText="1"/>
    </xf>
    <xf numFmtId="166" fontId="6" fillId="8" borderId="5" xfId="0" applyNumberFormat="1" applyFont="1" applyFill="1" applyBorder="1" applyAlignment="1">
      <alignment vertical="center" wrapText="1"/>
    </xf>
    <xf numFmtId="166" fontId="6" fillId="8" borderId="6" xfId="0" applyNumberFormat="1" applyFont="1" applyFill="1" applyBorder="1" applyAlignment="1">
      <alignment vertical="center" wrapText="1"/>
    </xf>
    <xf numFmtId="166" fontId="6" fillId="8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37" fontId="8" fillId="0" borderId="6" xfId="0" applyNumberFormat="1" applyFont="1" applyBorder="1"/>
    <xf numFmtId="37" fontId="8" fillId="0" borderId="2" xfId="0" applyNumberFormat="1" applyFont="1" applyBorder="1"/>
    <xf numFmtId="0" fontId="17" fillId="8" borderId="9" xfId="0" applyFont="1" applyFill="1" applyBorder="1" applyAlignment="1">
      <alignment horizontal="left" indent="1"/>
    </xf>
    <xf numFmtId="0" fontId="6" fillId="8" borderId="9" xfId="0" applyFont="1" applyFill="1" applyBorder="1" applyAlignment="1">
      <alignment vertical="center" wrapText="1"/>
    </xf>
    <xf numFmtId="166" fontId="6" fillId="3" borderId="0" xfId="0" applyNumberFormat="1" applyFont="1" applyFill="1" applyBorder="1" applyAlignment="1">
      <alignment vertical="center" wrapText="1"/>
    </xf>
    <xf numFmtId="166" fontId="6" fillId="3" borderId="10" xfId="0" applyNumberFormat="1" applyFont="1" applyFill="1" applyBorder="1" applyAlignment="1">
      <alignment vertical="center" wrapText="1"/>
    </xf>
    <xf numFmtId="4" fontId="1" fillId="3" borderId="0" xfId="0" applyNumberFormat="1" applyFont="1" applyFill="1" applyBorder="1"/>
    <xf numFmtId="4" fontId="1" fillId="3" borderId="10" xfId="0" applyNumberFormat="1" applyFont="1" applyFill="1" applyBorder="1"/>
    <xf numFmtId="166" fontId="1" fillId="3" borderId="0" xfId="0" applyNumberFormat="1" applyFont="1" applyFill="1" applyBorder="1"/>
    <xf numFmtId="166" fontId="1" fillId="3" borderId="10" xfId="0" applyNumberFormat="1" applyFont="1" applyFill="1" applyBorder="1"/>
    <xf numFmtId="0" fontId="1" fillId="3" borderId="0" xfId="0" applyFont="1" applyFill="1" applyBorder="1"/>
    <xf numFmtId="0" fontId="1" fillId="3" borderId="10" xfId="0" applyFont="1" applyFill="1" applyBorder="1"/>
    <xf numFmtId="166" fontId="3" fillId="3" borderId="0" xfId="0" applyNumberFormat="1" applyFont="1" applyFill="1" applyBorder="1" applyAlignment="1">
      <alignment horizontal="right" vertical="top"/>
    </xf>
    <xf numFmtId="170" fontId="1" fillId="3" borderId="0" xfId="3" applyNumberFormat="1" applyFont="1" applyFill="1" applyBorder="1"/>
    <xf numFmtId="2" fontId="1" fillId="3" borderId="0" xfId="0" applyNumberFormat="1" applyFont="1" applyFill="1" applyBorder="1"/>
    <xf numFmtId="2" fontId="1" fillId="3" borderId="10" xfId="0" applyNumberFormat="1" applyFont="1" applyFill="1" applyBorder="1"/>
    <xf numFmtId="170" fontId="1" fillId="3" borderId="0" xfId="1" applyNumberFormat="1" applyFont="1" applyFill="1" applyBorder="1"/>
    <xf numFmtId="170" fontId="1" fillId="3" borderId="10" xfId="1" applyNumberFormat="1" applyFont="1" applyFill="1" applyBorder="1"/>
    <xf numFmtId="166" fontId="1" fillId="0" borderId="2" xfId="0" applyNumberFormat="1" applyFont="1" applyBorder="1"/>
    <xf numFmtId="166" fontId="8" fillId="3" borderId="2" xfId="0" applyNumberFormat="1" applyFont="1" applyFill="1" applyBorder="1"/>
    <xf numFmtId="0" fontId="22" fillId="3" borderId="3" xfId="0" applyFont="1" applyFill="1" applyBorder="1"/>
    <xf numFmtId="0" fontId="4" fillId="0" borderId="9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39" fontId="4" fillId="0" borderId="0" xfId="0" applyNumberFormat="1" applyFont="1" applyBorder="1" applyAlignment="1">
      <alignment horizontal="right" vertical="center"/>
    </xf>
    <xf numFmtId="39" fontId="4" fillId="0" borderId="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0" fontId="4" fillId="3" borderId="9" xfId="0" applyFont="1" applyFill="1" applyBorder="1"/>
    <xf numFmtId="2" fontId="4" fillId="3" borderId="0" xfId="0" applyNumberFormat="1" applyFont="1" applyFill="1" applyBorder="1" applyAlignment="1">
      <alignment horizontal="right" vertical="center"/>
    </xf>
    <xf numFmtId="39" fontId="4" fillId="3" borderId="0" xfId="0" applyNumberFormat="1" applyFont="1" applyFill="1" applyBorder="1" applyAlignment="1">
      <alignment horizontal="right" vertical="center"/>
    </xf>
    <xf numFmtId="39" fontId="4" fillId="3" borderId="0" xfId="0" applyNumberFormat="1" applyFont="1" applyFill="1" applyBorder="1" applyAlignment="1">
      <alignment horizontal="right"/>
    </xf>
    <xf numFmtId="39" fontId="4" fillId="3" borderId="10" xfId="0" applyNumberFormat="1" applyFont="1" applyFill="1" applyBorder="1" applyAlignment="1">
      <alignment horizontal="right"/>
    </xf>
    <xf numFmtId="0" fontId="4" fillId="0" borderId="9" xfId="0" applyFont="1" applyBorder="1"/>
    <xf numFmtId="0" fontId="4" fillId="0" borderId="11" xfId="0" applyFont="1" applyBorder="1"/>
    <xf numFmtId="2" fontId="4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right"/>
    </xf>
    <xf numFmtId="39" fontId="4" fillId="0" borderId="12" xfId="0" applyNumberFormat="1" applyFont="1" applyBorder="1" applyAlignment="1">
      <alignment horizontal="right"/>
    </xf>
    <xf numFmtId="171" fontId="1" fillId="0" borderId="7" xfId="0" applyNumberFormat="1" applyFont="1" applyBorder="1"/>
    <xf numFmtId="44" fontId="1" fillId="0" borderId="8" xfId="0" applyNumberFormat="1" applyFont="1" applyBorder="1"/>
    <xf numFmtId="44" fontId="1" fillId="0" borderId="10" xfId="0" applyNumberFormat="1" applyFont="1" applyBorder="1"/>
    <xf numFmtId="171" fontId="1" fillId="0" borderId="0" xfId="0" applyNumberFormat="1" applyFont="1" applyBorder="1"/>
    <xf numFmtId="171" fontId="1" fillId="0" borderId="1" xfId="0" applyNumberFormat="1" applyFont="1" applyBorder="1"/>
    <xf numFmtId="44" fontId="1" fillId="0" borderId="12" xfId="0" applyNumberFormat="1" applyFont="1" applyBorder="1"/>
    <xf numFmtId="0" fontId="21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Continuous"/>
    </xf>
    <xf numFmtId="0" fontId="22" fillId="2" borderId="7" xfId="0" applyFont="1" applyFill="1" applyBorder="1" applyAlignment="1">
      <alignment horizontal="centerContinuous" vertical="center"/>
    </xf>
    <xf numFmtId="39" fontId="4" fillId="2" borderId="8" xfId="0" applyNumberFormat="1" applyFont="1" applyFill="1" applyBorder="1"/>
    <xf numFmtId="0" fontId="21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Continuous"/>
    </xf>
    <xf numFmtId="0" fontId="21" fillId="2" borderId="0" xfId="0" applyFont="1" applyFill="1" applyBorder="1" applyAlignment="1">
      <alignment horizontal="centerContinuous" vertical="center"/>
    </xf>
    <xf numFmtId="39" fontId="21" fillId="2" borderId="10" xfId="0" applyNumberFormat="1" applyFont="1" applyFill="1" applyBorder="1"/>
    <xf numFmtId="44" fontId="4" fillId="0" borderId="0" xfId="0" applyNumberFormat="1" applyFont="1" applyBorder="1"/>
    <xf numFmtId="172" fontId="4" fillId="0" borderId="0" xfId="0" applyNumberFormat="1" applyFont="1" applyBorder="1" applyAlignment="1">
      <alignment horizontal="right" vertical="center"/>
    </xf>
    <xf numFmtId="9" fontId="4" fillId="0" borderId="10" xfId="2" applyFont="1" applyBorder="1"/>
    <xf numFmtId="0" fontId="4" fillId="0" borderId="0" xfId="0" applyFont="1" applyBorder="1"/>
    <xf numFmtId="172" fontId="4" fillId="0" borderId="0" xfId="0" applyNumberFormat="1" applyFont="1" applyBorder="1"/>
    <xf numFmtId="0" fontId="22" fillId="0" borderId="3" xfId="0" applyFont="1" applyBorder="1"/>
    <xf numFmtId="0" fontId="4" fillId="0" borderId="2" xfId="0" applyFont="1" applyBorder="1"/>
    <xf numFmtId="39" fontId="22" fillId="3" borderId="6" xfId="0" applyNumberFormat="1" applyFont="1" applyFill="1" applyBorder="1"/>
    <xf numFmtId="0" fontId="22" fillId="3" borderId="2" xfId="0" applyFont="1" applyFill="1" applyBorder="1"/>
    <xf numFmtId="3" fontId="1" fillId="3" borderId="0" xfId="0" applyNumberFormat="1" applyFont="1" applyFill="1" applyBorder="1"/>
    <xf numFmtId="10" fontId="1" fillId="3" borderId="0" xfId="2" applyNumberFormat="1" applyFont="1" applyFill="1" applyBorder="1"/>
    <xf numFmtId="0" fontId="7" fillId="0" borderId="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3" fillId="0" borderId="9" xfId="0" applyFont="1" applyBorder="1"/>
    <xf numFmtId="166" fontId="6" fillId="0" borderId="31" xfId="0" applyNumberFormat="1" applyFont="1" applyFill="1" applyBorder="1"/>
    <xf numFmtId="0" fontId="6" fillId="0" borderId="1" xfId="0" applyFont="1" applyFill="1" applyBorder="1"/>
    <xf numFmtId="37" fontId="6" fillId="0" borderId="1" xfId="0" applyNumberFormat="1" applyFont="1" applyFill="1" applyBorder="1"/>
    <xf numFmtId="43" fontId="6" fillId="0" borderId="1" xfId="0" applyNumberFormat="1" applyFont="1" applyFill="1" applyBorder="1"/>
    <xf numFmtId="171" fontId="6" fillId="0" borderId="1" xfId="0" applyNumberFormat="1" applyFont="1" applyFill="1" applyBorder="1"/>
    <xf numFmtId="171" fontId="6" fillId="0" borderId="32" xfId="0" applyNumberFormat="1" applyFont="1" applyFill="1" applyBorder="1"/>
    <xf numFmtId="0" fontId="6" fillId="8" borderId="3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8" fillId="8" borderId="6" xfId="0" applyFont="1" applyFill="1" applyBorder="1"/>
    <xf numFmtId="168" fontId="1" fillId="0" borderId="10" xfId="0" applyNumberFormat="1" applyFont="1" applyFill="1" applyBorder="1"/>
    <xf numFmtId="0" fontId="1" fillId="0" borderId="14" xfId="0" applyFont="1" applyFill="1" applyBorder="1"/>
    <xf numFmtId="0" fontId="3" fillId="0" borderId="14" xfId="0" applyFont="1" applyFill="1" applyBorder="1" applyAlignment="1">
      <alignment horizontal="left" vertical="top"/>
    </xf>
    <xf numFmtId="166" fontId="3" fillId="0" borderId="14" xfId="0" applyNumberFormat="1" applyFont="1" applyFill="1" applyBorder="1" applyAlignment="1">
      <alignment vertical="top" wrapText="1"/>
    </xf>
    <xf numFmtId="10" fontId="1" fillId="3" borderId="10" xfId="2" applyNumberFormat="1" applyFont="1" applyFill="1" applyBorder="1"/>
    <xf numFmtId="37" fontId="3" fillId="3" borderId="0" xfId="0" applyNumberFormat="1" applyFont="1" applyFill="1" applyBorder="1" applyAlignment="1">
      <alignment horizontal="right" vertical="top"/>
    </xf>
    <xf numFmtId="37" fontId="3" fillId="0" borderId="8" xfId="0" applyNumberFormat="1" applyFont="1" applyBorder="1" applyAlignment="1">
      <alignment horizontal="right" vertical="top"/>
    </xf>
    <xf numFmtId="166" fontId="1" fillId="3" borderId="24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9472-B077-4CD5-B8FA-58270E78EC08}">
  <dimension ref="A2:F15"/>
  <sheetViews>
    <sheetView showGridLines="0" workbookViewId="0">
      <selection activeCell="C4" sqref="C4"/>
    </sheetView>
  </sheetViews>
  <sheetFormatPr defaultColWidth="9.1796875" defaultRowHeight="14.5" x14ac:dyDescent="0.35"/>
  <cols>
    <col min="1" max="1" width="9.1796875" style="1"/>
    <col min="2" max="2" width="30.1796875" style="1" bestFit="1" customWidth="1"/>
    <col min="3" max="3" width="14.26953125" style="1" bestFit="1" customWidth="1"/>
    <col min="4" max="16384" width="9.1796875" style="1"/>
  </cols>
  <sheetData>
    <row r="2" spans="1:6" ht="20.5" x14ac:dyDescent="0.45">
      <c r="B2" s="2" t="s">
        <v>0</v>
      </c>
      <c r="C2" s="3"/>
    </row>
    <row r="3" spans="1:6" ht="15.5" x14ac:dyDescent="0.35">
      <c r="A3" s="4"/>
      <c r="B3" s="5" t="s">
        <v>1</v>
      </c>
      <c r="C3" s="5"/>
      <c r="D3" s="4"/>
      <c r="E3" s="4"/>
      <c r="F3" s="4"/>
    </row>
    <row r="4" spans="1:6" ht="15.5" x14ac:dyDescent="0.35">
      <c r="A4" s="4"/>
      <c r="B4" s="4" t="s">
        <v>2</v>
      </c>
      <c r="C4" s="6">
        <v>3.1E-2</v>
      </c>
      <c r="D4" s="4"/>
      <c r="E4" s="4"/>
      <c r="F4" s="4"/>
    </row>
    <row r="5" spans="1:6" ht="15.5" x14ac:dyDescent="0.35">
      <c r="A5" s="4"/>
      <c r="B5" s="4" t="s">
        <v>3</v>
      </c>
      <c r="C5" s="4">
        <v>75.27</v>
      </c>
      <c r="D5" s="4"/>
      <c r="E5" s="4"/>
      <c r="F5" s="4"/>
    </row>
    <row r="6" spans="1:6" ht="15.5" x14ac:dyDescent="0.35">
      <c r="A6" s="4"/>
      <c r="B6" s="4" t="s">
        <v>4</v>
      </c>
      <c r="C6" s="7">
        <v>64833223</v>
      </c>
      <c r="D6" s="4"/>
      <c r="E6" s="4"/>
      <c r="F6" s="4"/>
    </row>
    <row r="7" spans="1:6" ht="15.5" x14ac:dyDescent="0.35">
      <c r="A7" s="4"/>
      <c r="B7" s="4" t="s">
        <v>5</v>
      </c>
      <c r="C7" s="8">
        <f>C6*C5</f>
        <v>4879996695.21</v>
      </c>
      <c r="D7" s="4"/>
      <c r="E7" s="4"/>
      <c r="F7" s="4"/>
    </row>
    <row r="8" spans="1:6" ht="15.5" x14ac:dyDescent="0.35">
      <c r="A8" s="4"/>
      <c r="B8" s="4"/>
      <c r="C8" s="4"/>
      <c r="D8" s="4"/>
      <c r="E8" s="4"/>
      <c r="F8" s="4"/>
    </row>
    <row r="9" spans="1:6" ht="15.5" x14ac:dyDescent="0.35">
      <c r="A9" s="4"/>
      <c r="B9" s="4"/>
      <c r="C9" s="4"/>
      <c r="D9" s="4"/>
      <c r="E9" s="4"/>
      <c r="F9" s="4"/>
    </row>
    <row r="10" spans="1:6" ht="15.5" x14ac:dyDescent="0.35">
      <c r="A10" s="4"/>
      <c r="B10" s="4"/>
      <c r="C10" s="4"/>
      <c r="D10" s="4"/>
      <c r="E10" s="4"/>
      <c r="F10" s="4"/>
    </row>
    <row r="11" spans="1:6" ht="15.5" x14ac:dyDescent="0.35">
      <c r="A11" s="4"/>
      <c r="B11" s="4"/>
      <c r="C11" s="4"/>
      <c r="D11" s="4"/>
      <c r="E11" s="4"/>
      <c r="F11" s="4"/>
    </row>
    <row r="12" spans="1:6" ht="15.5" x14ac:dyDescent="0.35">
      <c r="A12" s="4"/>
      <c r="B12" s="4"/>
      <c r="C12" s="4"/>
      <c r="D12" s="4"/>
      <c r="E12" s="4"/>
      <c r="F12" s="4"/>
    </row>
    <row r="13" spans="1:6" ht="15.5" x14ac:dyDescent="0.35">
      <c r="A13" s="4"/>
      <c r="B13" s="4"/>
      <c r="C13" s="4"/>
      <c r="D13" s="4"/>
      <c r="E13" s="4"/>
      <c r="F13" s="4"/>
    </row>
    <row r="14" spans="1:6" ht="15.5" x14ac:dyDescent="0.35">
      <c r="A14" s="4"/>
      <c r="B14" s="4"/>
      <c r="C14" s="4"/>
      <c r="D14" s="4"/>
      <c r="E14" s="4"/>
      <c r="F14" s="4"/>
    </row>
    <row r="15" spans="1:6" ht="15.5" x14ac:dyDescent="0.35">
      <c r="A15" s="4"/>
      <c r="B15" s="4"/>
      <c r="C15" s="4"/>
      <c r="D15" s="4"/>
      <c r="E15" s="4"/>
      <c r="F1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10F4-5894-420B-B8D3-630E6ADFD916}">
  <dimension ref="B2:AY44"/>
  <sheetViews>
    <sheetView showGridLines="0" tabSelected="1" zoomScale="70" zoomScaleNormal="70" workbookViewId="0">
      <selection activeCell="B31" sqref="B31"/>
    </sheetView>
  </sheetViews>
  <sheetFormatPr defaultColWidth="9.1796875" defaultRowHeight="14.5" outlineLevelCol="1" x14ac:dyDescent="0.35"/>
  <cols>
    <col min="1" max="1" width="2.81640625" style="1" customWidth="1"/>
    <col min="2" max="2" width="78.54296875" style="1" bestFit="1" customWidth="1"/>
    <col min="3" max="3" width="16.81640625" style="1" bestFit="1" customWidth="1"/>
    <col min="4" max="7" width="14.81640625" style="1" hidden="1" customWidth="1" outlineLevel="1"/>
    <col min="8" max="8" width="16.453125" style="1" bestFit="1" customWidth="1" collapsed="1"/>
    <col min="9" max="12" width="14.81640625" style="1" hidden="1" customWidth="1" outlineLevel="1"/>
    <col min="13" max="13" width="16.453125" style="1" customWidth="1" collapsed="1"/>
    <col min="14" max="16" width="14.81640625" style="1" hidden="1" customWidth="1" outlineLevel="1"/>
    <col min="17" max="17" width="14.453125" style="1" hidden="1" customWidth="1" outlineLevel="1"/>
    <col min="18" max="18" width="16.81640625" style="1" bestFit="1" customWidth="1" collapsed="1"/>
    <col min="19" max="19" width="14.453125" style="1" hidden="1" customWidth="1" outlineLevel="1"/>
    <col min="20" max="20" width="14.81640625" style="1" hidden="1" customWidth="1" outlineLevel="1"/>
    <col min="21" max="21" width="14.453125" style="1" hidden="1" customWidth="1" outlineLevel="1"/>
    <col min="22" max="22" width="14.81640625" style="1" hidden="1" customWidth="1" outlineLevel="1"/>
    <col min="23" max="23" width="16.81640625" style="1" bestFit="1" customWidth="1" collapsed="1"/>
    <col min="24" max="25" width="14.453125" style="1" hidden="1" customWidth="1" outlineLevel="1"/>
    <col min="26" max="27" width="14.81640625" style="1" hidden="1" customWidth="1" outlineLevel="1"/>
    <col min="28" max="28" width="16.81640625" style="1" bestFit="1" customWidth="1" collapsed="1"/>
    <col min="29" max="32" width="14.81640625" style="1" hidden="1" customWidth="1" outlineLevel="1"/>
    <col min="33" max="33" width="16.81640625" style="1" bestFit="1" customWidth="1" collapsed="1"/>
    <col min="34" max="35" width="14.81640625" style="1" hidden="1" customWidth="1" outlineLevel="1"/>
    <col min="36" max="36" width="14" style="1" hidden="1" customWidth="1" outlineLevel="1"/>
    <col min="37" max="37" width="14.81640625" style="1" hidden="1" customWidth="1" outlineLevel="1"/>
    <col min="38" max="38" width="16.81640625" style="1" bestFit="1" customWidth="1" collapsed="1"/>
    <col min="39" max="39" width="9.1796875" style="1" bestFit="1"/>
    <col min="40" max="16384" width="9.1796875" style="1"/>
  </cols>
  <sheetData>
    <row r="2" spans="2:51" ht="18.75" customHeight="1" x14ac:dyDescent="0.3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2:51" ht="17.25" customHeight="1" x14ac:dyDescent="0.35">
      <c r="B3" s="150" t="s">
        <v>6</v>
      </c>
      <c r="C3" s="151" t="s">
        <v>7</v>
      </c>
      <c r="D3" s="152" t="s">
        <v>8</v>
      </c>
      <c r="E3" s="152" t="s">
        <v>9</v>
      </c>
      <c r="F3" s="152" t="s">
        <v>10</v>
      </c>
      <c r="G3" s="152" t="s">
        <v>11</v>
      </c>
      <c r="H3" s="152" t="s">
        <v>12</v>
      </c>
      <c r="I3" s="152" t="s">
        <v>13</v>
      </c>
      <c r="J3" s="152" t="s">
        <v>14</v>
      </c>
      <c r="K3" s="152" t="s">
        <v>15</v>
      </c>
      <c r="L3" s="152" t="s">
        <v>16</v>
      </c>
      <c r="M3" s="152" t="s">
        <v>17</v>
      </c>
      <c r="N3" s="152" t="s">
        <v>18</v>
      </c>
      <c r="O3" s="152" t="s">
        <v>19</v>
      </c>
      <c r="P3" s="152" t="s">
        <v>20</v>
      </c>
      <c r="Q3" s="152" t="s">
        <v>21</v>
      </c>
      <c r="R3" s="152" t="s">
        <v>22</v>
      </c>
      <c r="S3" s="152" t="s">
        <v>23</v>
      </c>
      <c r="T3" s="152" t="s">
        <v>24</v>
      </c>
      <c r="U3" s="152" t="s">
        <v>25</v>
      </c>
      <c r="V3" s="152" t="s">
        <v>26</v>
      </c>
      <c r="W3" s="152" t="s">
        <v>27</v>
      </c>
      <c r="X3" s="152" t="s">
        <v>28</v>
      </c>
      <c r="Y3" s="152" t="s">
        <v>29</v>
      </c>
      <c r="Z3" s="152" t="s">
        <v>30</v>
      </c>
      <c r="AA3" s="152" t="s">
        <v>31</v>
      </c>
      <c r="AB3" s="151" t="s">
        <v>32</v>
      </c>
      <c r="AC3" s="152" t="s">
        <v>33</v>
      </c>
      <c r="AD3" s="152" t="s">
        <v>34</v>
      </c>
      <c r="AE3" s="152" t="s">
        <v>35</v>
      </c>
      <c r="AF3" s="152" t="s">
        <v>36</v>
      </c>
      <c r="AG3" s="152" t="s">
        <v>37</v>
      </c>
      <c r="AH3" s="152" t="s">
        <v>38</v>
      </c>
      <c r="AI3" s="152" t="s">
        <v>39</v>
      </c>
      <c r="AJ3" s="152" t="s">
        <v>40</v>
      </c>
      <c r="AK3" s="152" t="s">
        <v>41</v>
      </c>
      <c r="AL3" s="153" t="s">
        <v>42</v>
      </c>
      <c r="AM3" s="14"/>
      <c r="AN3" s="14"/>
      <c r="AO3" s="14"/>
      <c r="AP3" s="14"/>
      <c r="AQ3" s="14"/>
      <c r="AR3" s="14"/>
      <c r="AS3" s="15"/>
      <c r="AT3" s="14"/>
      <c r="AU3" s="14"/>
      <c r="AV3" s="14"/>
      <c r="AW3" s="14"/>
      <c r="AX3" s="14"/>
      <c r="AY3" s="14"/>
    </row>
    <row r="4" spans="2:51" x14ac:dyDescent="0.35">
      <c r="B4" s="26" t="s">
        <v>43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27"/>
    </row>
    <row r="5" spans="2:51" x14ac:dyDescent="0.35">
      <c r="B5" s="21" t="s">
        <v>44</v>
      </c>
      <c r="C5" s="134">
        <f>'Revenue Build'!C13</f>
        <v>1734900</v>
      </c>
      <c r="D5" s="134">
        <f>'Revenue Build'!D13</f>
        <v>537000</v>
      </c>
      <c r="E5" s="134">
        <f>'Revenue Build'!E13</f>
        <v>326900</v>
      </c>
      <c r="F5" s="134">
        <f>'Revenue Build'!F13</f>
        <v>346500</v>
      </c>
      <c r="G5" s="134">
        <f>'Revenue Build'!G13</f>
        <v>486500</v>
      </c>
      <c r="H5" s="134">
        <f>'Revenue Build'!H13</f>
        <v>1696941</v>
      </c>
      <c r="I5" s="134">
        <f>'Revenue Build'!I13</f>
        <v>633400</v>
      </c>
      <c r="J5" s="134">
        <f>'Revenue Build'!J13</f>
        <v>372500</v>
      </c>
      <c r="K5" s="134">
        <f>'Revenue Build'!K13</f>
        <v>380600</v>
      </c>
      <c r="L5" s="134">
        <f>'Revenue Build'!L13</f>
        <v>562500</v>
      </c>
      <c r="M5" s="134">
        <f>'Revenue Build'!M13</f>
        <v>1949102</v>
      </c>
      <c r="N5" s="134">
        <f>'Revenue Build'!N13</f>
        <v>832290</v>
      </c>
      <c r="O5" s="134">
        <f>'Revenue Build'!O13</f>
        <v>597972.86</v>
      </c>
      <c r="P5" s="134">
        <f>'Revenue Build'!P13</f>
        <v>572825.4902</v>
      </c>
      <c r="Q5" s="134">
        <f>'Revenue Build'!Q13</f>
        <v>616926.12230800011</v>
      </c>
      <c r="R5" s="134">
        <f>'Revenue Build'!R13</f>
        <v>2620014.4725080002</v>
      </c>
      <c r="S5" s="134">
        <f>'Revenue Build'!S13</f>
        <v>614337.84603318537</v>
      </c>
      <c r="T5" s="134">
        <f>'Revenue Build'!T13</f>
        <v>607731.9603500613</v>
      </c>
      <c r="U5" s="134">
        <f>'Revenue Build'!U13</f>
        <v>582529.51500679145</v>
      </c>
      <c r="V5" s="134">
        <f>'Revenue Build'!V13</f>
        <v>626355.70296501799</v>
      </c>
      <c r="W5" s="134">
        <f>'Revenue Build'!W13</f>
        <v>2430955.0243550558</v>
      </c>
      <c r="X5" s="134">
        <f>'Revenue Build'!X13</f>
        <v>638882.81702431838</v>
      </c>
      <c r="Y5" s="134">
        <f>'Revenue Build'!Y13</f>
        <v>629373.68566398334</v>
      </c>
      <c r="Z5" s="134">
        <f>'Revenue Build'!Z13</f>
        <v>603436.77394729247</v>
      </c>
      <c r="AA5" s="134">
        <f>'Revenue Build'!AA13</f>
        <v>648357.28802593495</v>
      </c>
      <c r="AB5" s="134">
        <f>'Revenue Build'!AB13</f>
        <v>2520050.5646615294</v>
      </c>
      <c r="AC5" s="134">
        <f>'Revenue Build'!AC13</f>
        <v>661324.4337864538</v>
      </c>
      <c r="AD5" s="134">
        <f>'Revenue Build'!AD13</f>
        <v>652266.70187605522</v>
      </c>
      <c r="AE5" s="134">
        <f>'Revenue Build'!AE13</f>
        <v>625556.77189887222</v>
      </c>
      <c r="AF5" s="134">
        <f>'Revenue Build'!AF13</f>
        <v>671623.35849936749</v>
      </c>
      <c r="AG5" s="134">
        <f>'Revenue Build'!AG13</f>
        <v>2610771.2660607486</v>
      </c>
      <c r="AH5" s="134">
        <f>'Revenue Build'!AH13</f>
        <v>685055.82566935488</v>
      </c>
      <c r="AI5" s="134">
        <f>'Revenue Build'!AI13</f>
        <v>676495.36055579595</v>
      </c>
      <c r="AJ5" s="134">
        <f>'Revenue Build'!AJ13</f>
        <v>648971.31851671916</v>
      </c>
      <c r="AK5" s="134">
        <f>'Revenue Build'!AK13</f>
        <v>696239.03686565533</v>
      </c>
      <c r="AL5" s="40">
        <f>'Revenue Build'!AL13</f>
        <v>2706761.5416075252</v>
      </c>
    </row>
    <row r="6" spans="2:51" x14ac:dyDescent="0.35">
      <c r="B6" s="29" t="s">
        <v>45</v>
      </c>
      <c r="C6" s="31">
        <f>C5</f>
        <v>1734900</v>
      </c>
      <c r="D6" s="31">
        <f t="shared" ref="D6:AL6" si="0">D5</f>
        <v>537000</v>
      </c>
      <c r="E6" s="31">
        <f t="shared" si="0"/>
        <v>326900</v>
      </c>
      <c r="F6" s="31">
        <f t="shared" si="0"/>
        <v>346500</v>
      </c>
      <c r="G6" s="31">
        <f t="shared" si="0"/>
        <v>486500</v>
      </c>
      <c r="H6" s="31">
        <f t="shared" si="0"/>
        <v>1696941</v>
      </c>
      <c r="I6" s="31">
        <f t="shared" si="0"/>
        <v>633400</v>
      </c>
      <c r="J6" s="31">
        <f t="shared" si="0"/>
        <v>372500</v>
      </c>
      <c r="K6" s="31">
        <f t="shared" si="0"/>
        <v>380600</v>
      </c>
      <c r="L6" s="31">
        <f t="shared" si="0"/>
        <v>562500</v>
      </c>
      <c r="M6" s="31">
        <f t="shared" si="0"/>
        <v>1949102</v>
      </c>
      <c r="N6" s="31">
        <f t="shared" si="0"/>
        <v>832290</v>
      </c>
      <c r="O6" s="31">
        <f t="shared" si="0"/>
        <v>597972.86</v>
      </c>
      <c r="P6" s="31">
        <f t="shared" si="0"/>
        <v>572825.4902</v>
      </c>
      <c r="Q6" s="31">
        <f t="shared" si="0"/>
        <v>616926.12230800011</v>
      </c>
      <c r="R6" s="31">
        <f t="shared" si="0"/>
        <v>2620014.4725080002</v>
      </c>
      <c r="S6" s="31">
        <f t="shared" si="0"/>
        <v>614337.84603318537</v>
      </c>
      <c r="T6" s="31">
        <f t="shared" si="0"/>
        <v>607731.9603500613</v>
      </c>
      <c r="U6" s="31">
        <f t="shared" si="0"/>
        <v>582529.51500679145</v>
      </c>
      <c r="V6" s="31">
        <f t="shared" si="0"/>
        <v>626355.70296501799</v>
      </c>
      <c r="W6" s="31">
        <f t="shared" si="0"/>
        <v>2430955.0243550558</v>
      </c>
      <c r="X6" s="31">
        <f t="shared" si="0"/>
        <v>638882.81702431838</v>
      </c>
      <c r="Y6" s="31">
        <f t="shared" si="0"/>
        <v>629373.68566398334</v>
      </c>
      <c r="Z6" s="31">
        <f t="shared" si="0"/>
        <v>603436.77394729247</v>
      </c>
      <c r="AA6" s="31">
        <f t="shared" si="0"/>
        <v>648357.28802593495</v>
      </c>
      <c r="AB6" s="31">
        <f t="shared" si="0"/>
        <v>2520050.5646615294</v>
      </c>
      <c r="AC6" s="31">
        <f t="shared" si="0"/>
        <v>661324.4337864538</v>
      </c>
      <c r="AD6" s="31">
        <f t="shared" si="0"/>
        <v>652266.70187605522</v>
      </c>
      <c r="AE6" s="31">
        <f t="shared" si="0"/>
        <v>625556.77189887222</v>
      </c>
      <c r="AF6" s="31">
        <f t="shared" si="0"/>
        <v>671623.35849936749</v>
      </c>
      <c r="AG6" s="31">
        <f t="shared" si="0"/>
        <v>2610771.2660607486</v>
      </c>
      <c r="AH6" s="31">
        <f t="shared" si="0"/>
        <v>685055.82566935488</v>
      </c>
      <c r="AI6" s="31">
        <f t="shared" si="0"/>
        <v>676495.36055579595</v>
      </c>
      <c r="AJ6" s="31">
        <f t="shared" si="0"/>
        <v>648971.31851671916</v>
      </c>
      <c r="AK6" s="31">
        <f t="shared" si="0"/>
        <v>696239.03686565533</v>
      </c>
      <c r="AL6" s="39">
        <f t="shared" si="0"/>
        <v>2706761.5416075252</v>
      </c>
    </row>
    <row r="7" spans="2:51" x14ac:dyDescent="0.35">
      <c r="B7" s="26" t="s">
        <v>46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27"/>
    </row>
    <row r="8" spans="2:51" x14ac:dyDescent="0.35">
      <c r="B8" s="21" t="s">
        <v>47</v>
      </c>
      <c r="C8" s="135">
        <v>570829</v>
      </c>
      <c r="D8" s="136">
        <v>187879</v>
      </c>
      <c r="E8" s="136">
        <v>71629</v>
      </c>
      <c r="F8" s="136">
        <v>71686</v>
      </c>
      <c r="G8" s="134">
        <f t="shared" ref="G8:G32" si="1">H8-(SUM(D8:F8))</f>
        <v>161210</v>
      </c>
      <c r="H8" s="135">
        <v>492404</v>
      </c>
      <c r="I8" s="136">
        <v>293147</v>
      </c>
      <c r="J8" s="136">
        <v>108474</v>
      </c>
      <c r="K8" s="136">
        <v>94057</v>
      </c>
      <c r="L8" s="134">
        <f t="shared" ref="L8:L32" si="2">M8-(SUM(I8:K8))</f>
        <v>246256</v>
      </c>
      <c r="M8" s="135">
        <v>741934</v>
      </c>
      <c r="N8" s="135">
        <v>436926</v>
      </c>
      <c r="O8" s="135">
        <f t="shared" ref="O8:Q8" si="3">O9*O6</f>
        <v>152579.14565007816</v>
      </c>
      <c r="P8" s="135">
        <f t="shared" si="3"/>
        <v>130035.45949087761</v>
      </c>
      <c r="Q8" s="135">
        <f t="shared" si="3"/>
        <v>237256.01404753549</v>
      </c>
      <c r="R8" s="92">
        <f>SUM(N8:Q8)</f>
        <v>956796.61918849126</v>
      </c>
      <c r="S8" s="92">
        <f>S9*S6</f>
        <v>322507.99326664448</v>
      </c>
      <c r="T8" s="92">
        <f t="shared" ref="T8:V8" si="4">T9*T6</f>
        <v>155069.28407162079</v>
      </c>
      <c r="U8" s="92">
        <f t="shared" si="4"/>
        <v>132238.34212485646</v>
      </c>
      <c r="V8" s="92">
        <f t="shared" si="4"/>
        <v>240882.42025717054</v>
      </c>
      <c r="W8" s="92">
        <f>SUM(S8:V8)</f>
        <v>850698.03972029232</v>
      </c>
      <c r="X8" s="92">
        <f>X9*X6</f>
        <v>335393.32890118507</v>
      </c>
      <c r="Y8" s="92">
        <f t="shared" ref="Y8:AA8" si="5">Y9*Y6</f>
        <v>160591.40084259247</v>
      </c>
      <c r="Z8" s="92">
        <f t="shared" si="5"/>
        <v>136984.43857051845</v>
      </c>
      <c r="AA8" s="92">
        <f t="shared" si="5"/>
        <v>249343.73869632534</v>
      </c>
      <c r="AB8" s="92">
        <f>SUM(X8:AA8)</f>
        <v>882312.90701062139</v>
      </c>
      <c r="AC8" s="92">
        <f>AC9*AC6</f>
        <v>347174.46990421624</v>
      </c>
      <c r="AD8" s="92">
        <f t="shared" ref="AD8:AF8" si="6">AD9*AD6</f>
        <v>166432.79781668141</v>
      </c>
      <c r="AE8" s="92">
        <f t="shared" si="6"/>
        <v>142005.83539517209</v>
      </c>
      <c r="AF8" s="92">
        <f t="shared" si="6"/>
        <v>258291.349996078</v>
      </c>
      <c r="AG8" s="92">
        <f>SUM(AC8:AF8)</f>
        <v>913904.45311214775</v>
      </c>
      <c r="AH8" s="92">
        <f>AH9*AH6</f>
        <v>359632.70216680312</v>
      </c>
      <c r="AI8" s="92">
        <f t="shared" ref="AI8:AK8" si="7">AI9*AI6</f>
        <v>172614.9981954782</v>
      </c>
      <c r="AJ8" s="92">
        <f t="shared" si="7"/>
        <v>147321.10397227269</v>
      </c>
      <c r="AK8" s="92">
        <f t="shared" si="7"/>
        <v>267757.99036204693</v>
      </c>
      <c r="AL8" s="137">
        <f>SUM(AH8:AK8)</f>
        <v>947326.79469660087</v>
      </c>
    </row>
    <row r="9" spans="2:51" x14ac:dyDescent="0.35">
      <c r="B9" s="28" t="s">
        <v>48</v>
      </c>
      <c r="C9" s="32">
        <f>C8/C6</f>
        <v>0.32902703325840105</v>
      </c>
      <c r="D9" s="32">
        <f t="shared" ref="D9:M9" si="8">D8/D6</f>
        <v>0.34986778398510243</v>
      </c>
      <c r="E9" s="32">
        <f t="shared" si="8"/>
        <v>0.21911593759559497</v>
      </c>
      <c r="F9" s="32">
        <f t="shared" si="8"/>
        <v>0.2068860028860029</v>
      </c>
      <c r="G9" s="32">
        <f t="shared" si="8"/>
        <v>0.33136690647482014</v>
      </c>
      <c r="H9" s="32">
        <f t="shared" si="8"/>
        <v>0.29017154986531646</v>
      </c>
      <c r="I9" s="32">
        <f>I8/I6</f>
        <v>0.4628149668455952</v>
      </c>
      <c r="J9" s="32">
        <f t="shared" si="8"/>
        <v>0.29120536912751677</v>
      </c>
      <c r="K9" s="32">
        <f t="shared" si="8"/>
        <v>0.24712821860220704</v>
      </c>
      <c r="L9" s="32">
        <f t="shared" si="8"/>
        <v>0.43778844444444442</v>
      </c>
      <c r="M9" s="32">
        <f t="shared" si="8"/>
        <v>0.38065427053073669</v>
      </c>
      <c r="N9" s="32">
        <f>N8/N6</f>
        <v>0.52496846051256174</v>
      </c>
      <c r="O9" s="32">
        <f>AVERAGE(J9,E9)</f>
        <v>0.25516065336155586</v>
      </c>
      <c r="P9" s="32">
        <f>AVERAGE(K9,F9)</f>
        <v>0.22700711074410496</v>
      </c>
      <c r="Q9" s="32">
        <f>AVERAGE(L9,G9)</f>
        <v>0.38457767545963228</v>
      </c>
      <c r="R9" s="32">
        <f>R8/R6</f>
        <v>0.36518753206450832</v>
      </c>
      <c r="S9" s="32">
        <f>N9</f>
        <v>0.52496846051256174</v>
      </c>
      <c r="T9" s="32">
        <f t="shared" ref="T9:V9" si="9">O9</f>
        <v>0.25516065336155586</v>
      </c>
      <c r="U9" s="32">
        <f t="shared" si="9"/>
        <v>0.22700711074410496</v>
      </c>
      <c r="V9" s="32">
        <f t="shared" si="9"/>
        <v>0.38457767545963228</v>
      </c>
      <c r="W9" s="32">
        <f>W8/W6</f>
        <v>0.34994396490160762</v>
      </c>
      <c r="X9" s="32">
        <f>S9</f>
        <v>0.52496846051256174</v>
      </c>
      <c r="Y9" s="32">
        <f t="shared" ref="Y9:AA9" si="10">T9</f>
        <v>0.25516065336155586</v>
      </c>
      <c r="Z9" s="32">
        <f t="shared" si="10"/>
        <v>0.22700711074410496</v>
      </c>
      <c r="AA9" s="32">
        <f t="shared" si="10"/>
        <v>0.38457767545963228</v>
      </c>
      <c r="AB9" s="32">
        <f>AB8/AB6</f>
        <v>0.35011714422846341</v>
      </c>
      <c r="AC9" s="32">
        <f>X9</f>
        <v>0.52496846051256174</v>
      </c>
      <c r="AD9" s="32">
        <f t="shared" ref="AD9:AF9" si="11">Y9</f>
        <v>0.25516065336155586</v>
      </c>
      <c r="AE9" s="32">
        <f t="shared" si="11"/>
        <v>0.22700711074410496</v>
      </c>
      <c r="AF9" s="32">
        <f t="shared" si="11"/>
        <v>0.38457767545963228</v>
      </c>
      <c r="AG9" s="32">
        <f>AG8/AG6</f>
        <v>0.35005152117025123</v>
      </c>
      <c r="AH9" s="32">
        <f>AC9</f>
        <v>0.52496846051256174</v>
      </c>
      <c r="AI9" s="32">
        <f t="shared" ref="AI9:AK9" si="12">AD9</f>
        <v>0.25516065336155586</v>
      </c>
      <c r="AJ9" s="32">
        <f t="shared" si="12"/>
        <v>0.22700711074410496</v>
      </c>
      <c r="AK9" s="32">
        <f t="shared" si="12"/>
        <v>0.38457767545963228</v>
      </c>
      <c r="AL9" s="138">
        <f>AL8/AL6</f>
        <v>0.34998531645088715</v>
      </c>
    </row>
    <row r="10" spans="2:51" x14ac:dyDescent="0.35">
      <c r="B10" s="21" t="s">
        <v>49</v>
      </c>
      <c r="C10" s="135">
        <v>495994</v>
      </c>
      <c r="D10" s="136">
        <v>125466</v>
      </c>
      <c r="E10" s="136">
        <v>117308</v>
      </c>
      <c r="F10" s="136">
        <v>122759</v>
      </c>
      <c r="G10" s="134">
        <f t="shared" si="1"/>
        <v>129871</v>
      </c>
      <c r="H10" s="135">
        <v>495404</v>
      </c>
      <c r="I10" s="136">
        <v>129679</v>
      </c>
      <c r="J10" s="136">
        <v>123245</v>
      </c>
      <c r="K10" s="136">
        <v>122277</v>
      </c>
      <c r="L10" s="134">
        <f t="shared" si="2"/>
        <v>126489</v>
      </c>
      <c r="M10" s="135">
        <v>501690</v>
      </c>
      <c r="N10" s="135">
        <v>136132</v>
      </c>
      <c r="O10" s="135">
        <f t="shared" ref="O10:Q10" si="13">O11*O6</f>
        <v>206213.59025871931</v>
      </c>
      <c r="P10" s="135">
        <f t="shared" si="13"/>
        <v>193488.17265194966</v>
      </c>
      <c r="Q10" s="135">
        <f t="shared" si="13"/>
        <v>151707.98613678387</v>
      </c>
      <c r="R10" s="92">
        <f>SUM(N10:Q10)</f>
        <v>687541.74904745282</v>
      </c>
      <c r="S10" s="92">
        <f>S11*S6</f>
        <v>100483.05236899348</v>
      </c>
      <c r="T10" s="92">
        <f t="shared" ref="T10:V10" si="14">T11*T6</f>
        <v>209579.05925488958</v>
      </c>
      <c r="U10" s="92">
        <f t="shared" si="14"/>
        <v>196765.98423568296</v>
      </c>
      <c r="V10" s="92">
        <f t="shared" si="14"/>
        <v>154026.80947698985</v>
      </c>
      <c r="W10" s="92">
        <f>SUM(S10:V10)</f>
        <v>660854.90533655579</v>
      </c>
      <c r="X10" s="92">
        <f>X11*X6</f>
        <v>104497.70590437768</v>
      </c>
      <c r="Y10" s="92">
        <f t="shared" ref="Y10:AA10" si="15">Y11*Y6</f>
        <v>217042.30411917469</v>
      </c>
      <c r="Z10" s="92">
        <f t="shared" si="15"/>
        <v>203828.00817974011</v>
      </c>
      <c r="AA10" s="92">
        <f t="shared" si="15"/>
        <v>159437.20796833865</v>
      </c>
      <c r="AB10" s="92">
        <f>SUM(X10:AA10)</f>
        <v>684805.22617163113</v>
      </c>
      <c r="AC10" s="92">
        <f>AC11*AC6</f>
        <v>108168.32813108114</v>
      </c>
      <c r="AD10" s="92">
        <f t="shared" ref="AD10:AF10" si="16">AD11*AD6</f>
        <v>224937.06219388463</v>
      </c>
      <c r="AE10" s="92">
        <f t="shared" si="16"/>
        <v>211299.66936790006</v>
      </c>
      <c r="AF10" s="92">
        <f t="shared" si="16"/>
        <v>165158.55541855856</v>
      </c>
      <c r="AG10" s="92">
        <f>SUM(AC10:AF10)</f>
        <v>709563.61511142435</v>
      </c>
      <c r="AH10" s="92">
        <f>AH11*AH6</f>
        <v>112049.91007944421</v>
      </c>
      <c r="AI10" s="92">
        <f t="shared" ref="AI10:AK10" si="17">AI11*AI6</f>
        <v>233292.42249151156</v>
      </c>
      <c r="AJ10" s="92">
        <f t="shared" si="17"/>
        <v>219208.60134817788</v>
      </c>
      <c r="AK10" s="92">
        <f t="shared" si="17"/>
        <v>171211.78425310602</v>
      </c>
      <c r="AL10" s="137">
        <f>SUM(AH10:AK10)</f>
        <v>735762.71817223961</v>
      </c>
    </row>
    <row r="11" spans="2:51" x14ac:dyDescent="0.35">
      <c r="B11" s="28" t="s">
        <v>48</v>
      </c>
      <c r="C11" s="32">
        <f>C10/C6</f>
        <v>0.28589198224681539</v>
      </c>
      <c r="D11" s="32">
        <f t="shared" ref="D11:N11" si="18">D10/D6</f>
        <v>0.23364245810055867</v>
      </c>
      <c r="E11" s="32">
        <f t="shared" si="18"/>
        <v>0.35884980116243498</v>
      </c>
      <c r="F11" s="32">
        <f t="shared" si="18"/>
        <v>0.35428282828282831</v>
      </c>
      <c r="G11" s="32">
        <f t="shared" si="18"/>
        <v>0.2669496402877698</v>
      </c>
      <c r="H11" s="32">
        <f t="shared" si="18"/>
        <v>0.29193943690440621</v>
      </c>
      <c r="I11" s="32">
        <f t="shared" si="18"/>
        <v>0.20473476476160404</v>
      </c>
      <c r="J11" s="32">
        <f t="shared" si="18"/>
        <v>0.33085906040268459</v>
      </c>
      <c r="K11" s="32">
        <f t="shared" si="18"/>
        <v>0.32127430373095112</v>
      </c>
      <c r="L11" s="32">
        <f t="shared" si="18"/>
        <v>0.22486933333333334</v>
      </c>
      <c r="M11" s="32">
        <f t="shared" si="18"/>
        <v>0.25739545698480631</v>
      </c>
      <c r="N11" s="32">
        <f t="shared" si="18"/>
        <v>0.16356318110274062</v>
      </c>
      <c r="O11" s="32">
        <f>AVERAGE(E11,J11)</f>
        <v>0.34485443078255978</v>
      </c>
      <c r="P11" s="32">
        <f>AVERAGE(F11,K11)</f>
        <v>0.33777856600688971</v>
      </c>
      <c r="Q11" s="32">
        <f>AVERAGE(G11,L11)</f>
        <v>0.24590948681055158</v>
      </c>
      <c r="R11" s="32">
        <f>R10/R6</f>
        <v>0.26241906533795051</v>
      </c>
      <c r="S11" s="32">
        <f>N11</f>
        <v>0.16356318110274062</v>
      </c>
      <c r="T11" s="32">
        <f t="shared" ref="T11:V11" si="19">O11</f>
        <v>0.34485443078255978</v>
      </c>
      <c r="U11" s="32">
        <f t="shared" si="19"/>
        <v>0.33777856600688971</v>
      </c>
      <c r="V11" s="32">
        <f t="shared" si="19"/>
        <v>0.24590948681055158</v>
      </c>
      <c r="W11" s="32">
        <f>W10/W6</f>
        <v>0.27184991030917316</v>
      </c>
      <c r="X11" s="32">
        <f>S11</f>
        <v>0.16356318110274062</v>
      </c>
      <c r="Y11" s="32">
        <f t="shared" ref="Y11:AA11" si="20">T11</f>
        <v>0.34485443078255978</v>
      </c>
      <c r="Z11" s="32">
        <f t="shared" si="20"/>
        <v>0.33777856600688971</v>
      </c>
      <c r="AA11" s="32">
        <f t="shared" si="20"/>
        <v>0.24590948681055158</v>
      </c>
      <c r="AB11" s="32">
        <f>AB10/AB6</f>
        <v>0.2717426530144279</v>
      </c>
      <c r="AC11" s="32">
        <f>X11</f>
        <v>0.16356318110274062</v>
      </c>
      <c r="AD11" s="32">
        <f t="shared" ref="AD11:AF11" si="21">Y11</f>
        <v>0.34485443078255978</v>
      </c>
      <c r="AE11" s="32">
        <f t="shared" si="21"/>
        <v>0.33777856600688971</v>
      </c>
      <c r="AF11" s="32">
        <f t="shared" si="21"/>
        <v>0.24590948681055158</v>
      </c>
      <c r="AG11" s="32">
        <f>AG10/AG6</f>
        <v>0.27178314099574358</v>
      </c>
      <c r="AH11" s="32">
        <f>AC11</f>
        <v>0.16356318110274062</v>
      </c>
      <c r="AI11" s="32">
        <f t="shared" ref="AI11:AK11" si="22">AD11</f>
        <v>0.34485443078255978</v>
      </c>
      <c r="AJ11" s="32">
        <f t="shared" si="22"/>
        <v>0.33777856600688971</v>
      </c>
      <c r="AK11" s="32">
        <f t="shared" si="22"/>
        <v>0.24590948681055158</v>
      </c>
      <c r="AL11" s="138">
        <f>AL10/AL6</f>
        <v>0.27182398850519934</v>
      </c>
    </row>
    <row r="12" spans="2:51" x14ac:dyDescent="0.35">
      <c r="B12" s="21" t="s">
        <v>50</v>
      </c>
      <c r="C12" s="135">
        <v>209120</v>
      </c>
      <c r="D12" s="136">
        <v>56402</v>
      </c>
      <c r="E12" s="136">
        <v>56663</v>
      </c>
      <c r="F12" s="136">
        <v>56348</v>
      </c>
      <c r="G12" s="134">
        <f t="shared" si="1"/>
        <v>55044</v>
      </c>
      <c r="H12" s="135">
        <v>224457</v>
      </c>
      <c r="I12" s="136">
        <v>57269</v>
      </c>
      <c r="J12" s="136">
        <v>58443</v>
      </c>
      <c r="K12" s="136">
        <v>59159</v>
      </c>
      <c r="L12" s="134">
        <f t="shared" si="2"/>
        <v>61082</v>
      </c>
      <c r="M12" s="135">
        <v>235953</v>
      </c>
      <c r="N12" s="135">
        <v>60463</v>
      </c>
      <c r="O12" s="135">
        <f t="shared" ref="O12:Q12" si="23">O13*O6</f>
        <v>98733.784312460601</v>
      </c>
      <c r="P12" s="135">
        <f t="shared" si="23"/>
        <v>91095.476523212594</v>
      </c>
      <c r="Q12" s="135">
        <f t="shared" si="23"/>
        <v>68396.464420055214</v>
      </c>
      <c r="R12" s="92">
        <f>SUM(N12:Q12)</f>
        <v>318688.72525572841</v>
      </c>
      <c r="S12" s="92">
        <f>S13*S6</f>
        <v>44629.527189686873</v>
      </c>
      <c r="T12" s="92">
        <f t="shared" ref="T12:V12" si="24">T13*T6</f>
        <v>100345.14993371407</v>
      </c>
      <c r="U12" s="92">
        <f t="shared" si="24"/>
        <v>92638.691305185886</v>
      </c>
      <c r="V12" s="92">
        <f t="shared" si="24"/>
        <v>69441.8893981562</v>
      </c>
      <c r="W12" s="92">
        <f>SUM(S12:V12)</f>
        <v>307055.25782674301</v>
      </c>
      <c r="X12" s="92">
        <f>X13*X6</f>
        <v>46412.63473758108</v>
      </c>
      <c r="Y12" s="92">
        <f t="shared" ref="Y12:AA12" si="25">Y13*Y6</f>
        <v>103918.50515136441</v>
      </c>
      <c r="Z12" s="92">
        <f t="shared" si="25"/>
        <v>95963.537612765824</v>
      </c>
      <c r="AA12" s="92">
        <f t="shared" si="25"/>
        <v>71881.12900139112</v>
      </c>
      <c r="AB12" s="92">
        <f>SUM(X12:AA12)</f>
        <v>318175.80650310242</v>
      </c>
      <c r="AC12" s="92">
        <f>AC13*AC6</f>
        <v>48042.940849980601</v>
      </c>
      <c r="AD12" s="92">
        <f t="shared" ref="AD12:AF12" si="26">AD13*AD6</f>
        <v>107698.46621003916</v>
      </c>
      <c r="AE12" s="92">
        <f t="shared" si="26"/>
        <v>99481.24377033941</v>
      </c>
      <c r="AF12" s="92">
        <f t="shared" si="26"/>
        <v>74460.557726790692</v>
      </c>
      <c r="AG12" s="92">
        <f>SUM(AC12:AF12)</f>
        <v>329683.20855714986</v>
      </c>
      <c r="AH12" s="92">
        <f>AH13*AH6</f>
        <v>49766.944679674394</v>
      </c>
      <c r="AI12" s="92">
        <f t="shared" ref="AI12:AK12" si="27">AI13*AI6</f>
        <v>111698.96074797814</v>
      </c>
      <c r="AJ12" s="92">
        <f t="shared" si="27"/>
        <v>103204.8198300972</v>
      </c>
      <c r="AK12" s="92">
        <f t="shared" si="27"/>
        <v>77189.612809199389</v>
      </c>
      <c r="AL12" s="137">
        <f>SUM(AH12:AK12)</f>
        <v>341860.3380669491</v>
      </c>
    </row>
    <row r="13" spans="2:51" x14ac:dyDescent="0.35">
      <c r="B13" s="28" t="s">
        <v>48</v>
      </c>
      <c r="C13" s="32">
        <f>C12/C6</f>
        <v>0.12053720675543259</v>
      </c>
      <c r="D13" s="32">
        <f t="shared" ref="D13:N13" si="28">D12/D6</f>
        <v>0.10503165735567971</v>
      </c>
      <c r="E13" s="32">
        <f t="shared" si="28"/>
        <v>0.17333435301315386</v>
      </c>
      <c r="F13" s="32">
        <f t="shared" si="28"/>
        <v>0.16262049062049061</v>
      </c>
      <c r="G13" s="32">
        <f t="shared" si="28"/>
        <v>0.11314285714285714</v>
      </c>
      <c r="H13" s="32">
        <f t="shared" si="28"/>
        <v>0.13227154037765604</v>
      </c>
      <c r="I13" s="32">
        <f t="shared" si="28"/>
        <v>9.0415219450584144E-2</v>
      </c>
      <c r="J13" s="32">
        <f t="shared" si="28"/>
        <v>0.15689395973154363</v>
      </c>
      <c r="K13" s="32">
        <f t="shared" si="28"/>
        <v>0.15543615344193379</v>
      </c>
      <c r="L13" s="32">
        <f t="shared" si="28"/>
        <v>0.10859022222222223</v>
      </c>
      <c r="M13" s="32">
        <f t="shared" si="28"/>
        <v>0.12105728689416972</v>
      </c>
      <c r="N13" s="32">
        <f t="shared" si="28"/>
        <v>7.2646553484963169E-2</v>
      </c>
      <c r="O13" s="32">
        <f>AVERAGE(E13,J13)</f>
        <v>0.16511415637234875</v>
      </c>
      <c r="P13" s="32">
        <f>AVERAGE(F13,K13)</f>
        <v>0.1590283220312122</v>
      </c>
      <c r="Q13" s="32">
        <f>AVERAGE(G13,L13)</f>
        <v>0.11086653968253968</v>
      </c>
      <c r="R13" s="32">
        <f>R12/R6</f>
        <v>0.12163624613518439</v>
      </c>
      <c r="S13" s="32">
        <f>N13</f>
        <v>7.2646553484963169E-2</v>
      </c>
      <c r="T13" s="32">
        <f t="shared" ref="T13:V13" si="29">O13</f>
        <v>0.16511415637234875</v>
      </c>
      <c r="U13" s="32">
        <f t="shared" si="29"/>
        <v>0.1590283220312122</v>
      </c>
      <c r="V13" s="32">
        <f t="shared" si="29"/>
        <v>0.11086653968253968</v>
      </c>
      <c r="W13" s="32">
        <f>W12/W6</f>
        <v>0.12631054657549917</v>
      </c>
      <c r="X13" s="32">
        <f>S13</f>
        <v>7.2646553484963169E-2</v>
      </c>
      <c r="Y13" s="32">
        <f t="shared" ref="Y13:AA13" si="30">T13</f>
        <v>0.16511415637234875</v>
      </c>
      <c r="Z13" s="32">
        <f t="shared" si="30"/>
        <v>0.1590283220312122</v>
      </c>
      <c r="AA13" s="32">
        <f t="shared" si="30"/>
        <v>0.11086653968253968</v>
      </c>
      <c r="AB13" s="32">
        <f>AB12/AB6</f>
        <v>0.12625770727177332</v>
      </c>
      <c r="AC13" s="32">
        <f>X13</f>
        <v>7.2646553484963169E-2</v>
      </c>
      <c r="AD13" s="32">
        <f t="shared" ref="AD13:AF13" si="31">Y13</f>
        <v>0.16511415637234875</v>
      </c>
      <c r="AE13" s="32">
        <f t="shared" si="31"/>
        <v>0.1590283220312122</v>
      </c>
      <c r="AF13" s="32">
        <f t="shared" si="31"/>
        <v>0.11086653968253968</v>
      </c>
      <c r="AG13" s="32">
        <f>AG12/AG6</f>
        <v>0.12627808986675076</v>
      </c>
      <c r="AH13" s="32">
        <f>AC13</f>
        <v>7.2646553484963169E-2</v>
      </c>
      <c r="AI13" s="32">
        <f t="shared" ref="AI13:AK13" si="32">AD13</f>
        <v>0.16511415637234875</v>
      </c>
      <c r="AJ13" s="32">
        <f t="shared" si="32"/>
        <v>0.1590283220312122</v>
      </c>
      <c r="AK13" s="32">
        <f t="shared" si="32"/>
        <v>0.11086653968253968</v>
      </c>
      <c r="AL13" s="138">
        <f>AL12/AL6</f>
        <v>0.12629865350603467</v>
      </c>
    </row>
    <row r="14" spans="2:51" x14ac:dyDescent="0.35">
      <c r="B14" s="21" t="s">
        <v>51</v>
      </c>
      <c r="C14" s="135">
        <v>52915</v>
      </c>
      <c r="D14" s="136">
        <v>14118</v>
      </c>
      <c r="E14" s="136">
        <v>14381</v>
      </c>
      <c r="F14" s="136">
        <v>13563</v>
      </c>
      <c r="G14" s="134">
        <f t="shared" si="1"/>
        <v>14311</v>
      </c>
      <c r="H14" s="135">
        <v>56373</v>
      </c>
      <c r="I14" s="136">
        <v>15022</v>
      </c>
      <c r="J14" s="136">
        <v>15144</v>
      </c>
      <c r="K14" s="136">
        <v>15224</v>
      </c>
      <c r="L14" s="134">
        <f t="shared" si="2"/>
        <v>14706</v>
      </c>
      <c r="M14" s="135">
        <v>60096</v>
      </c>
      <c r="N14" s="135">
        <v>16696</v>
      </c>
      <c r="O14" s="135">
        <f t="shared" ref="O14:Q14" si="33">O15*O6</f>
        <v>25308.328275403252</v>
      </c>
      <c r="P14" s="135">
        <f t="shared" si="33"/>
        <v>22667.522969342859</v>
      </c>
      <c r="Q14" s="135">
        <f t="shared" si="33"/>
        <v>17138.281226976458</v>
      </c>
      <c r="R14" s="92">
        <f>SUM(N14:Q14)</f>
        <v>81810.132471722565</v>
      </c>
      <c r="S14" s="92">
        <f>S15*S6</f>
        <v>12323.811024246432</v>
      </c>
      <c r="T14" s="92">
        <f t="shared" ref="T14:V14" si="34">T15*T6</f>
        <v>25721.367949698761</v>
      </c>
      <c r="U14" s="92">
        <f t="shared" si="34"/>
        <v>23051.52509384018</v>
      </c>
      <c r="V14" s="92">
        <f t="shared" si="34"/>
        <v>17400.236101812749</v>
      </c>
      <c r="W14" s="92">
        <f>SUM(S14:V14)</f>
        <v>78496.940169598121</v>
      </c>
      <c r="X14" s="92">
        <f>X15*X6</f>
        <v>12816.19088663569</v>
      </c>
      <c r="Y14" s="92">
        <f t="shared" ref="Y14:AA14" si="35">Y15*Y6</f>
        <v>26637.322377280714</v>
      </c>
      <c r="Z14" s="92">
        <f t="shared" si="35"/>
        <v>23878.855197628578</v>
      </c>
      <c r="AA14" s="92">
        <f t="shared" si="35"/>
        <v>18011.442757810022</v>
      </c>
      <c r="AB14" s="92">
        <f>SUM(X14:AA14)</f>
        <v>81343.811219355004</v>
      </c>
      <c r="AC14" s="92">
        <f>AC15*AC6</f>
        <v>13266.376799551397</v>
      </c>
      <c r="AD14" s="92">
        <f t="shared" ref="AD14:AF14" si="36">AD15*AD6</f>
        <v>27606.235865276212</v>
      </c>
      <c r="AE14" s="92">
        <f t="shared" si="36"/>
        <v>24754.175116569662</v>
      </c>
      <c r="AF14" s="92">
        <f t="shared" si="36"/>
        <v>18657.776969317554</v>
      </c>
      <c r="AG14" s="92">
        <f>SUM(AC14:AF14)</f>
        <v>84284.564750714824</v>
      </c>
      <c r="AH14" s="92">
        <f>AH15*AH6</f>
        <v>13742.43600833309</v>
      </c>
      <c r="AI14" s="92">
        <f t="shared" ref="AI14:AK14" si="37">AI15*AI6</f>
        <v>28631.678470714152</v>
      </c>
      <c r="AJ14" s="92">
        <f t="shared" si="37"/>
        <v>25680.722175590177</v>
      </c>
      <c r="AK14" s="92">
        <f t="shared" si="37"/>
        <v>19341.603448987389</v>
      </c>
      <c r="AL14" s="137">
        <f>SUM(AH14:AK14)</f>
        <v>87396.440103624802</v>
      </c>
    </row>
    <row r="15" spans="2:51" x14ac:dyDescent="0.35">
      <c r="B15" s="28" t="s">
        <v>48</v>
      </c>
      <c r="C15" s="32">
        <f>C14/C6</f>
        <v>3.0500317021153956E-2</v>
      </c>
      <c r="D15" s="32">
        <f t="shared" ref="D15:N15" si="38">D14/D6</f>
        <v>2.6290502793296089E-2</v>
      </c>
      <c r="E15" s="32">
        <f t="shared" si="38"/>
        <v>4.3992046497399816E-2</v>
      </c>
      <c r="F15" s="32">
        <f t="shared" si="38"/>
        <v>3.9142857142857146E-2</v>
      </c>
      <c r="G15" s="32">
        <f t="shared" si="38"/>
        <v>2.9416238437821172E-2</v>
      </c>
      <c r="H15" s="32">
        <f t="shared" si="38"/>
        <v>3.3220365351535497E-2</v>
      </c>
      <c r="I15" s="32">
        <f t="shared" si="38"/>
        <v>2.3716450899905272E-2</v>
      </c>
      <c r="J15" s="32">
        <f t="shared" si="38"/>
        <v>4.0655033557046978E-2</v>
      </c>
      <c r="K15" s="32">
        <f t="shared" si="38"/>
        <v>0.04</v>
      </c>
      <c r="L15" s="32">
        <f t="shared" si="38"/>
        <v>2.6144000000000001E-2</v>
      </c>
      <c r="M15" s="32">
        <f t="shared" si="38"/>
        <v>3.0832660373854216E-2</v>
      </c>
      <c r="N15" s="32">
        <f t="shared" si="38"/>
        <v>2.006031551502481E-2</v>
      </c>
      <c r="O15" s="32">
        <f>AVERAGE((E15,J15))</f>
        <v>4.2323540027223397E-2</v>
      </c>
      <c r="P15" s="32">
        <f>AVERAGE(F15,K15)</f>
        <v>3.9571428571428577E-2</v>
      </c>
      <c r="Q15" s="32">
        <f>AVERAGE(G15,L15)</f>
        <v>2.7780119218910587E-2</v>
      </c>
      <c r="R15" s="32">
        <f>R14/R6</f>
        <v>3.1225068918573601E-2</v>
      </c>
      <c r="S15" s="32">
        <f>N15</f>
        <v>2.006031551502481E-2</v>
      </c>
      <c r="T15" s="32">
        <f t="shared" ref="T15:V15" si="39">O15</f>
        <v>4.2323540027223397E-2</v>
      </c>
      <c r="U15" s="32">
        <f t="shared" si="39"/>
        <v>3.9571428571428577E-2</v>
      </c>
      <c r="V15" s="32">
        <f t="shared" si="39"/>
        <v>2.7780119218910587E-2</v>
      </c>
      <c r="W15" s="32">
        <f>W14/W6</f>
        <v>3.2290576906260839E-2</v>
      </c>
      <c r="X15" s="32">
        <f>S15</f>
        <v>2.006031551502481E-2</v>
      </c>
      <c r="Y15" s="32">
        <f t="shared" ref="Y15:AA15" si="40">T15</f>
        <v>4.2323540027223397E-2</v>
      </c>
      <c r="Z15" s="32">
        <f t="shared" si="40"/>
        <v>3.9571428571428577E-2</v>
      </c>
      <c r="AA15" s="32">
        <f t="shared" si="40"/>
        <v>2.7780119218910587E-2</v>
      </c>
      <c r="AB15" s="32">
        <f>AB14/AB6</f>
        <v>3.227864248441395E-2</v>
      </c>
      <c r="AC15" s="32">
        <f>X15</f>
        <v>2.006031551502481E-2</v>
      </c>
      <c r="AD15" s="32">
        <f t="shared" ref="AD15:AF15" si="41">Y15</f>
        <v>4.2323540027223397E-2</v>
      </c>
      <c r="AE15" s="32">
        <f t="shared" si="41"/>
        <v>3.9571428571428577E-2</v>
      </c>
      <c r="AF15" s="32">
        <f t="shared" si="41"/>
        <v>2.7780119218910587E-2</v>
      </c>
      <c r="AG15" s="32">
        <f>AG14/AG6</f>
        <v>3.2283396805529899E-2</v>
      </c>
      <c r="AH15" s="32">
        <f>AC15</f>
        <v>2.006031551502481E-2</v>
      </c>
      <c r="AI15" s="32">
        <f t="shared" ref="AI15:AK15" si="42">AD15</f>
        <v>4.2323540027223397E-2</v>
      </c>
      <c r="AJ15" s="32">
        <f t="shared" si="42"/>
        <v>3.9571428571428577E-2</v>
      </c>
      <c r="AK15" s="32">
        <f t="shared" si="42"/>
        <v>2.7780119218910587E-2</v>
      </c>
      <c r="AL15" s="138">
        <f>AL14/AL6</f>
        <v>3.2288193385413888E-2</v>
      </c>
    </row>
    <row r="16" spans="2:51" s="15" customFormat="1" x14ac:dyDescent="0.35">
      <c r="B16" s="29" t="s">
        <v>52</v>
      </c>
      <c r="C16" s="30">
        <f>SUM(C8,C10,C12,C14)</f>
        <v>1328858</v>
      </c>
      <c r="D16" s="30">
        <f t="shared" ref="D16:AL16" si="43">SUM(D8,D10,D12,D14)</f>
        <v>383865</v>
      </c>
      <c r="E16" s="30">
        <f t="shared" si="43"/>
        <v>259981</v>
      </c>
      <c r="F16" s="30">
        <f t="shared" si="43"/>
        <v>264356</v>
      </c>
      <c r="G16" s="30">
        <f t="shared" si="43"/>
        <v>360436</v>
      </c>
      <c r="H16" s="30">
        <f t="shared" si="43"/>
        <v>1268638</v>
      </c>
      <c r="I16" s="30">
        <f t="shared" si="43"/>
        <v>495117</v>
      </c>
      <c r="J16" s="30">
        <f t="shared" si="43"/>
        <v>305306</v>
      </c>
      <c r="K16" s="30">
        <f t="shared" si="43"/>
        <v>290717</v>
      </c>
      <c r="L16" s="30">
        <f t="shared" si="43"/>
        <v>448533</v>
      </c>
      <c r="M16" s="30">
        <f t="shared" si="43"/>
        <v>1539673</v>
      </c>
      <c r="N16" s="30">
        <f t="shared" si="43"/>
        <v>650217</v>
      </c>
      <c r="O16" s="30">
        <f t="shared" si="43"/>
        <v>482834.84849666129</v>
      </c>
      <c r="P16" s="30">
        <f t="shared" si="43"/>
        <v>437286.63163538277</v>
      </c>
      <c r="Q16" s="30">
        <f t="shared" si="43"/>
        <v>474498.74583135103</v>
      </c>
      <c r="R16" s="30">
        <f t="shared" si="43"/>
        <v>2044837.2259633951</v>
      </c>
      <c r="S16" s="30">
        <f t="shared" si="43"/>
        <v>479944.38384957128</v>
      </c>
      <c r="T16" s="30">
        <f t="shared" si="43"/>
        <v>490714.86120992323</v>
      </c>
      <c r="U16" s="30">
        <f t="shared" si="43"/>
        <v>444694.54275956552</v>
      </c>
      <c r="V16" s="30">
        <f t="shared" si="43"/>
        <v>481751.3552341293</v>
      </c>
      <c r="W16" s="30">
        <f t="shared" si="43"/>
        <v>1897105.1430531894</v>
      </c>
      <c r="X16" s="30">
        <f t="shared" si="43"/>
        <v>499119.86042977951</v>
      </c>
      <c r="Y16" s="30">
        <f t="shared" si="43"/>
        <v>508189.53249041236</v>
      </c>
      <c r="Z16" s="30">
        <f t="shared" si="43"/>
        <v>460654.83956065291</v>
      </c>
      <c r="AA16" s="30">
        <f t="shared" si="43"/>
        <v>498673.51842386508</v>
      </c>
      <c r="AB16" s="30">
        <f t="shared" si="43"/>
        <v>1966637.75090471</v>
      </c>
      <c r="AC16" s="30">
        <f t="shared" si="43"/>
        <v>516652.11568482942</v>
      </c>
      <c r="AD16" s="30">
        <f t="shared" si="43"/>
        <v>526674.56208588148</v>
      </c>
      <c r="AE16" s="30">
        <f t="shared" si="43"/>
        <v>477540.92364998121</v>
      </c>
      <c r="AF16" s="30">
        <f t="shared" si="43"/>
        <v>516568.24011074484</v>
      </c>
      <c r="AG16" s="30">
        <f t="shared" si="43"/>
        <v>2037435.8415314369</v>
      </c>
      <c r="AH16" s="30">
        <f t="shared" si="43"/>
        <v>535191.99293425481</v>
      </c>
      <c r="AI16" s="30">
        <f t="shared" si="43"/>
        <v>546238.05990568211</v>
      </c>
      <c r="AJ16" s="30">
        <f t="shared" si="43"/>
        <v>495415.24732613796</v>
      </c>
      <c r="AK16" s="30">
        <f t="shared" si="43"/>
        <v>535500.9908733397</v>
      </c>
      <c r="AL16" s="38">
        <f t="shared" si="43"/>
        <v>2112346.2910394142</v>
      </c>
    </row>
    <row r="17" spans="2:38" x14ac:dyDescent="0.35">
      <c r="B17" s="29" t="s">
        <v>53</v>
      </c>
      <c r="C17" s="30">
        <f>C6-C16</f>
        <v>406042</v>
      </c>
      <c r="D17" s="30">
        <f t="shared" ref="D17:AL17" si="44">D6-D16</f>
        <v>153135</v>
      </c>
      <c r="E17" s="30">
        <f t="shared" si="44"/>
        <v>66919</v>
      </c>
      <c r="F17" s="30">
        <f t="shared" si="44"/>
        <v>82144</v>
      </c>
      <c r="G17" s="30">
        <f t="shared" si="44"/>
        <v>126064</v>
      </c>
      <c r="H17" s="30">
        <f t="shared" si="44"/>
        <v>428303</v>
      </c>
      <c r="I17" s="30">
        <f t="shared" si="44"/>
        <v>138283</v>
      </c>
      <c r="J17" s="30">
        <f t="shared" si="44"/>
        <v>67194</v>
      </c>
      <c r="K17" s="30">
        <f t="shared" si="44"/>
        <v>89883</v>
      </c>
      <c r="L17" s="30">
        <f t="shared" si="44"/>
        <v>113967</v>
      </c>
      <c r="M17" s="30">
        <f t="shared" si="44"/>
        <v>409429</v>
      </c>
      <c r="N17" s="30">
        <f t="shared" si="44"/>
        <v>182073</v>
      </c>
      <c r="O17" s="30">
        <f t="shared" si="44"/>
        <v>115138.0115033387</v>
      </c>
      <c r="P17" s="30">
        <f t="shared" si="44"/>
        <v>135538.85856461723</v>
      </c>
      <c r="Q17" s="30">
        <f t="shared" si="44"/>
        <v>142427.37647664908</v>
      </c>
      <c r="R17" s="30">
        <f t="shared" si="44"/>
        <v>575177.24654460512</v>
      </c>
      <c r="S17" s="30">
        <f t="shared" si="44"/>
        <v>134393.46218361409</v>
      </c>
      <c r="T17" s="30">
        <f t="shared" si="44"/>
        <v>117017.09914013807</v>
      </c>
      <c r="U17" s="30">
        <f t="shared" si="44"/>
        <v>137834.97224722593</v>
      </c>
      <c r="V17" s="30">
        <f t="shared" si="44"/>
        <v>144604.34773088869</v>
      </c>
      <c r="W17" s="30">
        <f t="shared" si="44"/>
        <v>533849.88130186638</v>
      </c>
      <c r="X17" s="30">
        <f t="shared" si="44"/>
        <v>139762.95659453887</v>
      </c>
      <c r="Y17" s="30">
        <f t="shared" si="44"/>
        <v>121184.15317357099</v>
      </c>
      <c r="Z17" s="30">
        <f t="shared" si="44"/>
        <v>142781.93438663956</v>
      </c>
      <c r="AA17" s="30">
        <f t="shared" si="44"/>
        <v>149683.76960206986</v>
      </c>
      <c r="AB17" s="30">
        <f t="shared" si="44"/>
        <v>553412.81375681935</v>
      </c>
      <c r="AC17" s="30">
        <f t="shared" si="44"/>
        <v>144672.31810162438</v>
      </c>
      <c r="AD17" s="30">
        <f t="shared" si="44"/>
        <v>125592.13979017374</v>
      </c>
      <c r="AE17" s="30">
        <f t="shared" si="44"/>
        <v>148015.84824889101</v>
      </c>
      <c r="AF17" s="30">
        <f t="shared" si="44"/>
        <v>155055.11838862265</v>
      </c>
      <c r="AG17" s="30">
        <f t="shared" si="44"/>
        <v>573335.42452931171</v>
      </c>
      <c r="AH17" s="30">
        <f t="shared" si="44"/>
        <v>149863.83273510006</v>
      </c>
      <c r="AI17" s="30">
        <f t="shared" si="44"/>
        <v>130257.30065011384</v>
      </c>
      <c r="AJ17" s="30">
        <f t="shared" si="44"/>
        <v>153556.07119058119</v>
      </c>
      <c r="AK17" s="30">
        <f t="shared" si="44"/>
        <v>160738.04599231563</v>
      </c>
      <c r="AL17" s="38">
        <f t="shared" si="44"/>
        <v>594415.25056811096</v>
      </c>
    </row>
    <row r="18" spans="2:38" x14ac:dyDescent="0.35">
      <c r="B18" s="26" t="s">
        <v>54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27"/>
    </row>
    <row r="19" spans="2:38" ht="29" x14ac:dyDescent="0.35">
      <c r="B19" s="21" t="s">
        <v>55</v>
      </c>
      <c r="C19" s="135">
        <v>-139291</v>
      </c>
      <c r="D19" s="136">
        <v>-35781</v>
      </c>
      <c r="E19" s="136">
        <v>-35765</v>
      </c>
      <c r="F19" s="136">
        <v>-36521</v>
      </c>
      <c r="G19" s="134">
        <f t="shared" si="1"/>
        <v>-36864</v>
      </c>
      <c r="H19" s="135">
        <v>-144931</v>
      </c>
      <c r="I19" s="136">
        <v>-37825</v>
      </c>
      <c r="J19" s="136">
        <v>-38669</v>
      </c>
      <c r="K19" s="136">
        <v>-38604</v>
      </c>
      <c r="L19" s="134">
        <f t="shared" si="2"/>
        <v>-39014</v>
      </c>
      <c r="M19" s="135">
        <v>-154112</v>
      </c>
      <c r="N19" s="135">
        <v>-38821</v>
      </c>
      <c r="O19" s="135">
        <f t="shared" ref="O19:Q19" si="45">O20*O6</f>
        <v>-63748.673412625809</v>
      </c>
      <c r="P19" s="135">
        <f t="shared" si="45"/>
        <v>-59238.471257609308</v>
      </c>
      <c r="Q19" s="135">
        <f t="shared" si="45"/>
        <v>-44767.897202436579</v>
      </c>
      <c r="R19" s="139">
        <f>SUM(M19:P19)</f>
        <v>-315920.14467023511</v>
      </c>
      <c r="S19" s="124">
        <f>S20*S6</f>
        <v>-28654.927394122587</v>
      </c>
      <c r="T19" s="124">
        <f t="shared" ref="T19:V19" si="46">T20*T6</f>
        <v>-64789.071301280994</v>
      </c>
      <c r="U19" s="124">
        <f t="shared" si="46"/>
        <v>-60242.008293643674</v>
      </c>
      <c r="V19" s="124">
        <f t="shared" si="46"/>
        <v>-45452.164705871466</v>
      </c>
      <c r="W19" s="140">
        <f>SUM(S19:V19)</f>
        <v>-199138.17169491871</v>
      </c>
      <c r="X19" s="125">
        <f>X20*X6</f>
        <v>-29799.793148663404</v>
      </c>
      <c r="Y19" s="125">
        <f t="shared" ref="Y19:AA19" si="47">Y20*Y6</f>
        <v>-67096.251729374286</v>
      </c>
      <c r="Z19" s="125">
        <f t="shared" si="47"/>
        <v>-62404.122373779741</v>
      </c>
      <c r="AA19" s="125">
        <f t="shared" si="47"/>
        <v>-47048.733018804814</v>
      </c>
      <c r="AB19" s="140">
        <f>SUM(X19:AA19)</f>
        <v>-206348.90027062222</v>
      </c>
      <c r="AC19" s="125">
        <f>AC20*AC6</f>
        <v>-30846.550894548684</v>
      </c>
      <c r="AD19" s="125">
        <f t="shared" ref="AD19:AF19" si="48">AD20*AD6</f>
        <v>-69536.829741448819</v>
      </c>
      <c r="AE19" s="125">
        <f t="shared" si="48"/>
        <v>-64691.651272704141</v>
      </c>
      <c r="AF19" s="125">
        <f t="shared" si="48"/>
        <v>-48737.060054402871</v>
      </c>
      <c r="AG19" s="140">
        <f>SUM(AC19:AF19)</f>
        <v>-213812.0919631045</v>
      </c>
      <c r="AH19" s="125">
        <f>AH20*AH6</f>
        <v>-31953.468392399314</v>
      </c>
      <c r="AI19" s="125">
        <f t="shared" ref="AI19:AK19" si="49">AI20*AI6</f>
        <v>-72119.797887195047</v>
      </c>
      <c r="AJ19" s="125">
        <f t="shared" si="49"/>
        <v>-67113.055296374587</v>
      </c>
      <c r="AK19" s="125">
        <f t="shared" si="49"/>
        <v>-50523.322815570325</v>
      </c>
      <c r="AL19" s="126">
        <f>SUM(AH19:AK19)</f>
        <v>-221709.64439153927</v>
      </c>
    </row>
    <row r="20" spans="2:38" x14ac:dyDescent="0.35">
      <c r="B20" s="28" t="s">
        <v>48</v>
      </c>
      <c r="C20" s="32">
        <f>C19/C6</f>
        <v>-8.0287624646953715E-2</v>
      </c>
      <c r="D20" s="32">
        <f t="shared" ref="D20:N20" si="50">D19/D6</f>
        <v>-6.6631284916201114E-2</v>
      </c>
      <c r="E20" s="32">
        <f t="shared" si="50"/>
        <v>-0.10940654634444784</v>
      </c>
      <c r="F20" s="32">
        <f t="shared" si="50"/>
        <v>-0.1053997113997114</v>
      </c>
      <c r="G20" s="32">
        <f t="shared" si="50"/>
        <v>-7.5773895169578623E-2</v>
      </c>
      <c r="H20" s="32">
        <f t="shared" si="50"/>
        <v>-8.540721215410553E-2</v>
      </c>
      <c r="I20" s="32">
        <f t="shared" si="50"/>
        <v>-5.9717398168613829E-2</v>
      </c>
      <c r="J20" s="32">
        <f t="shared" si="50"/>
        <v>-0.10380939597315436</v>
      </c>
      <c r="K20" s="32">
        <f t="shared" si="50"/>
        <v>-0.10142932212296374</v>
      </c>
      <c r="L20" s="32">
        <f t="shared" si="50"/>
        <v>-6.9358222222222224E-2</v>
      </c>
      <c r="M20" s="32">
        <f t="shared" si="50"/>
        <v>-7.9068206794718793E-2</v>
      </c>
      <c r="N20" s="32">
        <f t="shared" si="50"/>
        <v>-4.6643597784426102E-2</v>
      </c>
      <c r="O20" s="32">
        <f>AVERAGE(E20,J20)</f>
        <v>-0.10660797115880111</v>
      </c>
      <c r="P20" s="32">
        <f t="shared" ref="P20:Q20" si="51">AVERAGE(F20,K20)</f>
        <v>-0.10341451676133756</v>
      </c>
      <c r="Q20" s="32">
        <f t="shared" si="51"/>
        <v>-7.2566058695900423E-2</v>
      </c>
      <c r="R20" s="107">
        <f>R19/R6</f>
        <v>-0.12057954182513411</v>
      </c>
      <c r="S20" s="141">
        <f>N20</f>
        <v>-4.6643597784426102E-2</v>
      </c>
      <c r="T20" s="141">
        <f t="shared" ref="T20:V20" si="52">O20</f>
        <v>-0.10660797115880111</v>
      </c>
      <c r="U20" s="141">
        <f t="shared" si="52"/>
        <v>-0.10341451676133756</v>
      </c>
      <c r="V20" s="141">
        <f t="shared" si="52"/>
        <v>-7.2566058695900423E-2</v>
      </c>
      <c r="W20" s="107">
        <f>W19/W6</f>
        <v>-8.1917670092539474E-2</v>
      </c>
      <c r="X20" s="141">
        <f>S20</f>
        <v>-4.6643597784426102E-2</v>
      </c>
      <c r="Y20" s="141">
        <f t="shared" ref="Y20:AA20" si="53">T20</f>
        <v>-0.10660797115880111</v>
      </c>
      <c r="Z20" s="141">
        <f t="shared" si="53"/>
        <v>-0.10341451676133756</v>
      </c>
      <c r="AA20" s="141">
        <f t="shared" si="53"/>
        <v>-7.2566058695900423E-2</v>
      </c>
      <c r="AB20" s="107">
        <f>AB19/AB6</f>
        <v>-8.1882841227170836E-2</v>
      </c>
      <c r="AC20" s="141">
        <f>X20</f>
        <v>-4.6643597784426102E-2</v>
      </c>
      <c r="AD20" s="141">
        <f t="shared" ref="AD20:AF20" si="54">Y20</f>
        <v>-0.10660797115880111</v>
      </c>
      <c r="AE20" s="141">
        <f t="shared" si="54"/>
        <v>-0.10341451676133756</v>
      </c>
      <c r="AF20" s="141">
        <f t="shared" si="54"/>
        <v>-7.2566058695900423E-2</v>
      </c>
      <c r="AG20" s="107">
        <f>AG19/AG6</f>
        <v>-8.1896141091561028E-2</v>
      </c>
      <c r="AH20" s="141">
        <f>AC20</f>
        <v>-4.6643597784426102E-2</v>
      </c>
      <c r="AI20" s="141">
        <f t="shared" ref="AI20:AK20" si="55">AD20</f>
        <v>-0.10660797115880111</v>
      </c>
      <c r="AJ20" s="141">
        <f t="shared" si="55"/>
        <v>-0.10341451676133756</v>
      </c>
      <c r="AK20" s="141">
        <f t="shared" si="55"/>
        <v>-7.2566058695900423E-2</v>
      </c>
      <c r="AL20" s="110">
        <f>AL19/AL6</f>
        <v>-8.1909559074002353E-2</v>
      </c>
    </row>
    <row r="21" spans="2:38" x14ac:dyDescent="0.35">
      <c r="B21" s="21" t="s">
        <v>56</v>
      </c>
      <c r="C21" s="135">
        <v>1632</v>
      </c>
      <c r="D21" s="136">
        <v>328</v>
      </c>
      <c r="E21" s="136">
        <v>220</v>
      </c>
      <c r="F21" s="136">
        <v>480</v>
      </c>
      <c r="G21" s="134">
        <f t="shared" si="1"/>
        <v>433</v>
      </c>
      <c r="H21" s="135">
        <v>1461</v>
      </c>
      <c r="I21" s="136">
        <v>225</v>
      </c>
      <c r="J21" s="136">
        <v>467</v>
      </c>
      <c r="K21" s="136">
        <v>586</v>
      </c>
      <c r="L21" s="134">
        <f t="shared" si="2"/>
        <v>430</v>
      </c>
      <c r="M21" s="135">
        <v>1708</v>
      </c>
      <c r="N21" s="135">
        <v>276</v>
      </c>
      <c r="O21" s="135">
        <f t="shared" ref="O21:Q21" si="56">O22*O6</f>
        <v>576.05116201279873</v>
      </c>
      <c r="P21" s="135">
        <f t="shared" si="56"/>
        <v>837.74455808470339</v>
      </c>
      <c r="Q21" s="135">
        <f t="shared" si="56"/>
        <v>510.34450852276228</v>
      </c>
      <c r="R21" s="142">
        <f>SUM(N21:Q21)</f>
        <v>2200.1402286202642</v>
      </c>
      <c r="S21" s="92">
        <f>S22*S6</f>
        <v>538.3448588245667</v>
      </c>
      <c r="T21" s="92">
        <f t="shared" ref="T21:V21" si="57">T22*T6</f>
        <v>293.54259251483552</v>
      </c>
      <c r="U21" s="92">
        <f t="shared" si="57"/>
        <v>561.17397038122147</v>
      </c>
      <c r="V21" s="92">
        <f t="shared" si="57"/>
        <v>916.03130545230533</v>
      </c>
      <c r="W21" s="142">
        <f>SUM(R21:V21)</f>
        <v>4509.2329557931935</v>
      </c>
      <c r="X21" s="108">
        <f>X22*X6</f>
        <v>559.85364104984535</v>
      </c>
      <c r="Y21" s="108">
        <f t="shared" ref="Y21:AA21" si="58">Y22*Y6</f>
        <v>303.99583270888974</v>
      </c>
      <c r="Z21" s="108">
        <f t="shared" si="58"/>
        <v>581.31476875654914</v>
      </c>
      <c r="AA21" s="108">
        <f t="shared" si="58"/>
        <v>948.20813499176154</v>
      </c>
      <c r="AB21" s="143">
        <f>SUM(X21:AA21)</f>
        <v>2393.3723775070457</v>
      </c>
      <c r="AC21" s="108">
        <f>AC22*AC6</f>
        <v>579.51925189511019</v>
      </c>
      <c r="AD21" s="108">
        <f t="shared" ref="AD21:AF21" si="59">AD22*AD6</f>
        <v>315.05346299297895</v>
      </c>
      <c r="AE21" s="108">
        <f t="shared" si="59"/>
        <v>602.62384710456695</v>
      </c>
      <c r="AF21" s="108">
        <f t="shared" si="59"/>
        <v>982.23424636527625</v>
      </c>
      <c r="AG21" s="143">
        <f>SUM(AC21:AF21)</f>
        <v>2479.4308083579326</v>
      </c>
      <c r="AH21" s="108">
        <f>AH22*AH6</f>
        <v>600.31509394749889</v>
      </c>
      <c r="AI21" s="108">
        <f t="shared" ref="AI21:AK21" si="60">AI22*AI6</f>
        <v>326.75622629328569</v>
      </c>
      <c r="AJ21" s="108">
        <f t="shared" si="60"/>
        <v>625.18001593673364</v>
      </c>
      <c r="AK21" s="108">
        <f t="shared" si="60"/>
        <v>1018.2341293099423</v>
      </c>
      <c r="AL21" s="109">
        <f>SUM(AH21:AK21)</f>
        <v>2570.4854654874607</v>
      </c>
    </row>
    <row r="22" spans="2:38" x14ac:dyDescent="0.35">
      <c r="B22" s="28" t="s">
        <v>48</v>
      </c>
      <c r="C22" s="32">
        <f>C21/C6</f>
        <v>9.4068822410513578E-4</v>
      </c>
      <c r="D22" s="32">
        <f t="shared" ref="D22:M22" si="61">D21/D6</f>
        <v>6.1080074487895712E-4</v>
      </c>
      <c r="E22" s="32">
        <f t="shared" si="61"/>
        <v>6.7298868155399208E-4</v>
      </c>
      <c r="F22" s="32">
        <f t="shared" si="61"/>
        <v>1.3852813852813853E-3</v>
      </c>
      <c r="G22" s="32">
        <f t="shared" si="61"/>
        <v>8.9003083247687562E-4</v>
      </c>
      <c r="H22" s="32">
        <f t="shared" si="61"/>
        <v>8.6096098803670835E-4</v>
      </c>
      <c r="I22" s="32">
        <f t="shared" si="61"/>
        <v>3.5522576570887275E-4</v>
      </c>
      <c r="J22" s="32">
        <f t="shared" si="61"/>
        <v>1.2536912751677852E-3</v>
      </c>
      <c r="K22" s="32">
        <f t="shared" si="61"/>
        <v>1.5396741986337362E-3</v>
      </c>
      <c r="L22" s="32">
        <f t="shared" si="61"/>
        <v>7.6444444444444444E-4</v>
      </c>
      <c r="M22" s="32">
        <f t="shared" si="61"/>
        <v>8.7630098373507386E-4</v>
      </c>
      <c r="N22" s="32">
        <f>AVERAGE(D22,I22)</f>
        <v>4.8301325529391493E-4</v>
      </c>
      <c r="O22" s="32">
        <f t="shared" ref="O22:Q22" si="62">AVERAGE(E22,J22)</f>
        <v>9.6333997836088863E-4</v>
      </c>
      <c r="P22" s="32">
        <f t="shared" si="62"/>
        <v>1.4624777919575607E-3</v>
      </c>
      <c r="Q22" s="32">
        <f t="shared" si="62"/>
        <v>8.2723763846065997E-4</v>
      </c>
      <c r="R22" s="107">
        <f>R21/R6</f>
        <v>8.3974354023861068E-4</v>
      </c>
      <c r="S22" s="141">
        <f>M22</f>
        <v>8.7630098373507386E-4</v>
      </c>
      <c r="T22" s="141">
        <f t="shared" ref="T22:V22" si="63">N22</f>
        <v>4.8301325529391493E-4</v>
      </c>
      <c r="U22" s="141">
        <f t="shared" si="63"/>
        <v>9.6333997836088863E-4</v>
      </c>
      <c r="V22" s="141">
        <f t="shared" si="63"/>
        <v>1.4624777919575607E-3</v>
      </c>
      <c r="W22" s="107">
        <f>W21/W6</f>
        <v>1.8549224114047585E-3</v>
      </c>
      <c r="X22" s="141">
        <f>S22</f>
        <v>8.7630098373507386E-4</v>
      </c>
      <c r="Y22" s="141">
        <f t="shared" ref="Y22:AA22" si="64">T22</f>
        <v>4.8301325529391493E-4</v>
      </c>
      <c r="Z22" s="141">
        <f t="shared" si="64"/>
        <v>9.6333997836088863E-4</v>
      </c>
      <c r="AA22" s="141">
        <f t="shared" si="64"/>
        <v>1.4624777919575607E-3</v>
      </c>
      <c r="AB22" s="107">
        <f>AB21/AB6</f>
        <v>9.4973188676017776E-4</v>
      </c>
      <c r="AC22" s="141">
        <f>X22</f>
        <v>8.7630098373507386E-4</v>
      </c>
      <c r="AD22" s="141">
        <f t="shared" ref="AD22:AF22" si="65">Y22</f>
        <v>4.8301325529391493E-4</v>
      </c>
      <c r="AE22" s="141">
        <f t="shared" si="65"/>
        <v>9.6333997836088863E-4</v>
      </c>
      <c r="AF22" s="141">
        <f t="shared" si="65"/>
        <v>1.4624777919575607E-3</v>
      </c>
      <c r="AG22" s="107">
        <f>AG21/AG6</f>
        <v>9.496928515300429E-4</v>
      </c>
      <c r="AH22" s="141">
        <f>AC22</f>
        <v>8.7630098373507386E-4</v>
      </c>
      <c r="AI22" s="141">
        <f t="shared" ref="AI22:AK22" si="66">AD22</f>
        <v>4.8301325529391493E-4</v>
      </c>
      <c r="AJ22" s="141">
        <f t="shared" si="66"/>
        <v>9.6333997836088863E-4</v>
      </c>
      <c r="AK22" s="141">
        <f t="shared" si="66"/>
        <v>1.4624777919575607E-3</v>
      </c>
      <c r="AL22" s="110">
        <f>AL21/AL6</f>
        <v>9.4965346077766012E-4</v>
      </c>
    </row>
    <row r="23" spans="2:38" x14ac:dyDescent="0.35">
      <c r="B23" s="21" t="s">
        <v>57</v>
      </c>
      <c r="C23" s="135">
        <v>-19741</v>
      </c>
      <c r="D23" s="136">
        <v>-6859</v>
      </c>
      <c r="E23" s="136">
        <v>0</v>
      </c>
      <c r="F23" s="136">
        <v>0</v>
      </c>
      <c r="G23" s="134">
        <f t="shared" si="1"/>
        <v>0</v>
      </c>
      <c r="H23" s="135">
        <v>-6859</v>
      </c>
      <c r="I23" s="136">
        <v>0</v>
      </c>
      <c r="J23" s="136">
        <v>0</v>
      </c>
      <c r="K23" s="136">
        <v>0</v>
      </c>
      <c r="L23" s="134">
        <f t="shared" si="2"/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41">
        <v>0</v>
      </c>
    </row>
    <row r="24" spans="2:38" x14ac:dyDescent="0.35">
      <c r="B24" s="28" t="s">
        <v>48</v>
      </c>
      <c r="C24" s="32">
        <f>C23/C6</f>
        <v>-1.1378753818663901E-2</v>
      </c>
      <c r="D24" s="32">
        <f t="shared" ref="D24:M24" si="67">D23/D6</f>
        <v>-1.2772811918063315E-2</v>
      </c>
      <c r="E24" s="32">
        <f t="shared" si="67"/>
        <v>0</v>
      </c>
      <c r="F24" s="32">
        <f t="shared" si="67"/>
        <v>0</v>
      </c>
      <c r="G24" s="32">
        <f t="shared" si="67"/>
        <v>0</v>
      </c>
      <c r="H24" s="32">
        <f t="shared" si="67"/>
        <v>-4.041979067038866E-3</v>
      </c>
      <c r="I24" s="32">
        <f t="shared" si="67"/>
        <v>0</v>
      </c>
      <c r="J24" s="32">
        <f t="shared" si="67"/>
        <v>0</v>
      </c>
      <c r="K24" s="32">
        <f t="shared" si="67"/>
        <v>0</v>
      </c>
      <c r="L24" s="32">
        <f t="shared" si="67"/>
        <v>0</v>
      </c>
      <c r="M24" s="32">
        <f t="shared" si="67"/>
        <v>0</v>
      </c>
      <c r="N24" s="32">
        <f t="shared" ref="N24" si="68">N23/N6</f>
        <v>0</v>
      </c>
      <c r="O24" s="32">
        <f t="shared" ref="O24" si="69">O23/O6</f>
        <v>0</v>
      </c>
      <c r="P24" s="32">
        <f t="shared" ref="P24" si="70">P23/P6</f>
        <v>0</v>
      </c>
      <c r="Q24" s="32">
        <f t="shared" ref="Q24" si="71">Q23/Q6</f>
        <v>0</v>
      </c>
      <c r="R24" s="32">
        <f t="shared" ref="R24" si="72">R23/R6</f>
        <v>0</v>
      </c>
      <c r="S24" s="32">
        <f t="shared" ref="S24" si="73">S23/S6</f>
        <v>0</v>
      </c>
      <c r="T24" s="32">
        <f t="shared" ref="T24" si="74">T23/T6</f>
        <v>0</v>
      </c>
      <c r="U24" s="32">
        <f t="shared" ref="U24" si="75">U23/U6</f>
        <v>0</v>
      </c>
      <c r="V24" s="32">
        <f t="shared" ref="V24" si="76">V23/V6</f>
        <v>0</v>
      </c>
      <c r="W24" s="32">
        <f t="shared" ref="W24" si="77">W23/W6</f>
        <v>0</v>
      </c>
      <c r="X24" s="32">
        <f t="shared" ref="X24" si="78">X23/X6</f>
        <v>0</v>
      </c>
      <c r="Y24" s="32">
        <f t="shared" ref="Y24" si="79">Y23/Y6</f>
        <v>0</v>
      </c>
      <c r="Z24" s="32">
        <f t="shared" ref="Z24" si="80">Z23/Z6</f>
        <v>0</v>
      </c>
      <c r="AA24" s="32">
        <f t="shared" ref="AA24" si="81">AA23/AA6</f>
        <v>0</v>
      </c>
      <c r="AB24" s="32">
        <f t="shared" ref="AB24" si="82">AB23/AB6</f>
        <v>0</v>
      </c>
      <c r="AC24" s="32">
        <f t="shared" ref="AC24" si="83">AC23/AC6</f>
        <v>0</v>
      </c>
      <c r="AD24" s="32">
        <f t="shared" ref="AD24" si="84">AD23/AD6</f>
        <v>0</v>
      </c>
      <c r="AE24" s="32">
        <f t="shared" ref="AE24" si="85">AE23/AE6</f>
        <v>0</v>
      </c>
      <c r="AF24" s="32">
        <f t="shared" ref="AF24" si="86">AF23/AF6</f>
        <v>0</v>
      </c>
      <c r="AG24" s="32">
        <f t="shared" ref="AG24" si="87">AG23/AG6</f>
        <v>0</v>
      </c>
      <c r="AH24" s="32">
        <f t="shared" ref="AH24" si="88">AH23/AH6</f>
        <v>0</v>
      </c>
      <c r="AI24" s="32">
        <f t="shared" ref="AI24" si="89">AI23/AI6</f>
        <v>0</v>
      </c>
      <c r="AJ24" s="32">
        <f t="shared" ref="AJ24" si="90">AJ23/AJ6</f>
        <v>0</v>
      </c>
      <c r="AK24" s="32">
        <f t="shared" ref="AK24" si="91">AK23/AK6</f>
        <v>0</v>
      </c>
      <c r="AL24" s="138">
        <f t="shared" ref="AL24" si="92">AL23/AL6</f>
        <v>0</v>
      </c>
    </row>
    <row r="25" spans="2:38" x14ac:dyDescent="0.35">
      <c r="B25" s="21" t="s">
        <v>58</v>
      </c>
      <c r="C25" s="135">
        <v>-5740</v>
      </c>
      <c r="D25" s="136">
        <v>2353</v>
      </c>
      <c r="E25" s="136">
        <v>-1863</v>
      </c>
      <c r="F25" s="136">
        <v>-1193</v>
      </c>
      <c r="G25" s="134">
        <f t="shared" si="1"/>
        <v>-1590</v>
      </c>
      <c r="H25" s="135">
        <v>-2293</v>
      </c>
      <c r="I25" s="136">
        <v>266</v>
      </c>
      <c r="J25" s="136">
        <v>-191</v>
      </c>
      <c r="K25" s="136">
        <v>1560</v>
      </c>
      <c r="L25" s="134">
        <f t="shared" si="2"/>
        <v>-231</v>
      </c>
      <c r="M25" s="135">
        <v>1404</v>
      </c>
      <c r="N25" s="135">
        <v>704</v>
      </c>
      <c r="O25" s="135">
        <f t="shared" ref="O25:Q25" si="93">O26*O6</f>
        <v>-1857.2266229125914</v>
      </c>
      <c r="P25" s="135">
        <f t="shared" si="93"/>
        <v>187.82659664566549</v>
      </c>
      <c r="Q25" s="135">
        <f t="shared" si="93"/>
        <v>-1134.8075983160884</v>
      </c>
      <c r="R25" s="142">
        <f>SUM(N25:Q25)</f>
        <v>-2100.2076245830144</v>
      </c>
      <c r="S25" s="92">
        <f>S26*S6</f>
        <v>442.52703851855483</v>
      </c>
      <c r="T25" s="92">
        <f t="shared" ref="T25:V25" si="94">T26*T6</f>
        <v>1459.0751791091138</v>
      </c>
      <c r="U25" s="92">
        <f t="shared" si="94"/>
        <v>-1809.2615840507763</v>
      </c>
      <c r="V25" s="92">
        <f t="shared" si="94"/>
        <v>205.37888412830046</v>
      </c>
      <c r="W25" s="144">
        <f>SUM(S25:V25)</f>
        <v>297.71951770519297</v>
      </c>
      <c r="X25" s="108">
        <f>X26*X6</f>
        <v>460.20755973886588</v>
      </c>
      <c r="Y25" s="108">
        <f t="shared" ref="Y25:AA25" si="95">Y26*Y6</f>
        <v>1511.0337830641408</v>
      </c>
      <c r="Z25" s="108">
        <f t="shared" si="95"/>
        <v>-1874.1968353202499</v>
      </c>
      <c r="AA25" s="108">
        <f t="shared" si="95"/>
        <v>212.59309319109775</v>
      </c>
      <c r="AB25" s="143">
        <f>SUM(X25:AA25)</f>
        <v>309.63760067385465</v>
      </c>
      <c r="AC25" s="108">
        <f>AC26*AC6</f>
        <v>476.37296818544189</v>
      </c>
      <c r="AD25" s="108">
        <f t="shared" ref="AD25:AF25" si="96">AD26*AD6</f>
        <v>1565.9965526883288</v>
      </c>
      <c r="AE25" s="108">
        <f t="shared" si="96"/>
        <v>-1942.8986976329406</v>
      </c>
      <c r="AF25" s="108">
        <f t="shared" si="96"/>
        <v>220.22192065968207</v>
      </c>
      <c r="AG25" s="143">
        <f>SUM(AC25:AF25)</f>
        <v>319.69274390051226</v>
      </c>
      <c r="AH25" s="108">
        <f>AH26*AH6</f>
        <v>493.46744256574272</v>
      </c>
      <c r="AI25" s="108">
        <f t="shared" ref="AI25:AK25" si="97">AI26*AI6</f>
        <v>1624.1660037113645</v>
      </c>
      <c r="AJ25" s="108">
        <f t="shared" si="97"/>
        <v>-2015.6212612323877</v>
      </c>
      <c r="AK25" s="108">
        <f t="shared" si="97"/>
        <v>228.29327776714933</v>
      </c>
      <c r="AL25" s="109">
        <f>SUM(AH25:AK25)</f>
        <v>330.30546281186901</v>
      </c>
    </row>
    <row r="26" spans="2:38" x14ac:dyDescent="0.35">
      <c r="B26" s="28" t="s">
        <v>48</v>
      </c>
      <c r="C26" s="32">
        <f>C25/C6</f>
        <v>-3.3085480431148768E-3</v>
      </c>
      <c r="D26" s="32">
        <f t="shared" ref="D26:M26" si="98">D25/D6</f>
        <v>4.3817504655493484E-3</v>
      </c>
      <c r="E26" s="32">
        <f t="shared" si="98"/>
        <v>-5.6989905169776691E-3</v>
      </c>
      <c r="F26" s="32">
        <f t="shared" si="98"/>
        <v>-3.443001443001443E-3</v>
      </c>
      <c r="G26" s="32">
        <f t="shared" si="98"/>
        <v>-3.2682425488180884E-3</v>
      </c>
      <c r="H26" s="32">
        <f t="shared" si="98"/>
        <v>-1.3512549935442658E-3</v>
      </c>
      <c r="I26" s="32">
        <f t="shared" si="98"/>
        <v>4.1995579412693398E-4</v>
      </c>
      <c r="J26" s="32">
        <f t="shared" si="98"/>
        <v>-5.12751677852349E-4</v>
      </c>
      <c r="K26" s="32">
        <f t="shared" si="98"/>
        <v>4.098791382028376E-3</v>
      </c>
      <c r="L26" s="32">
        <f t="shared" si="98"/>
        <v>-4.1066666666666666E-4</v>
      </c>
      <c r="M26" s="32">
        <f t="shared" si="98"/>
        <v>7.2033172199299984E-4</v>
      </c>
      <c r="N26" s="32">
        <f>AVERAGE(D26,I26)</f>
        <v>2.4008531298381412E-3</v>
      </c>
      <c r="O26" s="32">
        <f t="shared" ref="O26:Q26" si="99">AVERAGE(E26,J26)</f>
        <v>-3.1058710974150089E-3</v>
      </c>
      <c r="P26" s="32">
        <f t="shared" si="99"/>
        <v>3.2789496951346649E-4</v>
      </c>
      <c r="Q26" s="32">
        <f t="shared" si="99"/>
        <v>-1.8394546077423776E-3</v>
      </c>
      <c r="R26" s="107">
        <f>R25/R6</f>
        <v>-8.0160153564823539E-4</v>
      </c>
      <c r="S26" s="141">
        <f>M26</f>
        <v>7.2033172199299984E-4</v>
      </c>
      <c r="T26" s="141">
        <f t="shared" ref="T26:V26" si="100">N26</f>
        <v>2.4008531298381412E-3</v>
      </c>
      <c r="U26" s="141">
        <f t="shared" si="100"/>
        <v>-3.1058710974150089E-3</v>
      </c>
      <c r="V26" s="141">
        <f t="shared" si="100"/>
        <v>3.2789496951346649E-4</v>
      </c>
      <c r="W26" s="107">
        <f>W25/W6</f>
        <v>1.2247018752812154E-4</v>
      </c>
      <c r="X26" s="141">
        <f>S26</f>
        <v>7.2033172199299984E-4</v>
      </c>
      <c r="Y26" s="141">
        <f t="shared" ref="Y26:AA26" si="101">T26</f>
        <v>2.4008531298381412E-3</v>
      </c>
      <c r="Z26" s="141">
        <f t="shared" si="101"/>
        <v>-3.1058710974150089E-3</v>
      </c>
      <c r="AA26" s="141">
        <f t="shared" si="101"/>
        <v>3.2789496951346649E-4</v>
      </c>
      <c r="AB26" s="107">
        <f>AB25/AB6</f>
        <v>1.228695983389692E-4</v>
      </c>
      <c r="AC26" s="141">
        <f>X26</f>
        <v>7.2033172199299984E-4</v>
      </c>
      <c r="AD26" s="141">
        <f t="shared" ref="AD26:AF26" si="102">Y26</f>
        <v>2.4008531298381412E-3</v>
      </c>
      <c r="AE26" s="141">
        <f t="shared" si="102"/>
        <v>-3.1058710974150089E-3</v>
      </c>
      <c r="AF26" s="141">
        <f t="shared" si="102"/>
        <v>3.2789496951346649E-4</v>
      </c>
      <c r="AG26" s="107">
        <f>AG25/AG6</f>
        <v>1.2245145641689222E-4</v>
      </c>
      <c r="AH26" s="141">
        <f>AC26</f>
        <v>7.2033172199299984E-4</v>
      </c>
      <c r="AI26" s="141">
        <f t="shared" ref="AI26:AK26" si="103">AD26</f>
        <v>2.4008531298381412E-3</v>
      </c>
      <c r="AJ26" s="141">
        <f t="shared" si="103"/>
        <v>-3.1058710974150089E-3</v>
      </c>
      <c r="AK26" s="141">
        <f t="shared" si="103"/>
        <v>3.2789496951346649E-4</v>
      </c>
      <c r="AL26" s="110">
        <f>AL25/AL6</f>
        <v>1.2202976055870185E-4</v>
      </c>
    </row>
    <row r="27" spans="2:38" x14ac:dyDescent="0.35">
      <c r="B27" s="29" t="s">
        <v>59</v>
      </c>
      <c r="C27" s="30">
        <f>SUM(C19,C21,C23,C25)</f>
        <v>-163140</v>
      </c>
      <c r="D27" s="30">
        <f t="shared" ref="D27:AL27" si="104">SUM(D19,D21,D23,D25)</f>
        <v>-39959</v>
      </c>
      <c r="E27" s="30">
        <f t="shared" si="104"/>
        <v>-37408</v>
      </c>
      <c r="F27" s="30">
        <f t="shared" si="104"/>
        <v>-37234</v>
      </c>
      <c r="G27" s="30">
        <f t="shared" si="104"/>
        <v>-38021</v>
      </c>
      <c r="H27" s="30">
        <f t="shared" si="104"/>
        <v>-152622</v>
      </c>
      <c r="I27" s="30">
        <f t="shared" si="104"/>
        <v>-37334</v>
      </c>
      <c r="J27" s="30">
        <f t="shared" si="104"/>
        <v>-38393</v>
      </c>
      <c r="K27" s="30">
        <f t="shared" si="104"/>
        <v>-36458</v>
      </c>
      <c r="L27" s="30">
        <f t="shared" si="104"/>
        <v>-38815</v>
      </c>
      <c r="M27" s="30">
        <f t="shared" si="104"/>
        <v>-151000</v>
      </c>
      <c r="N27" s="30">
        <f t="shared" si="104"/>
        <v>-37841</v>
      </c>
      <c r="O27" s="30">
        <f t="shared" si="104"/>
        <v>-65029.848873525596</v>
      </c>
      <c r="P27" s="30">
        <f t="shared" si="104"/>
        <v>-58212.900102878935</v>
      </c>
      <c r="Q27" s="30">
        <f t="shared" si="104"/>
        <v>-45392.360292229903</v>
      </c>
      <c r="R27" s="30">
        <f t="shared" si="104"/>
        <v>-315820.21206619788</v>
      </c>
      <c r="S27" s="30">
        <f t="shared" si="104"/>
        <v>-27674.055496779467</v>
      </c>
      <c r="T27" s="30">
        <f t="shared" si="104"/>
        <v>-63036.453529657039</v>
      </c>
      <c r="U27" s="30">
        <f t="shared" si="104"/>
        <v>-61490.095907313233</v>
      </c>
      <c r="V27" s="30">
        <f t="shared" si="104"/>
        <v>-44330.754516290857</v>
      </c>
      <c r="W27" s="30">
        <f t="shared" si="104"/>
        <v>-194331.21922142032</v>
      </c>
      <c r="X27" s="30">
        <f t="shared" si="104"/>
        <v>-28779.731947874694</v>
      </c>
      <c r="Y27" s="30">
        <f t="shared" si="104"/>
        <v>-65281.222113601259</v>
      </c>
      <c r="Z27" s="30">
        <f t="shared" si="104"/>
        <v>-63697.004440343437</v>
      </c>
      <c r="AA27" s="30">
        <f t="shared" si="104"/>
        <v>-45887.931790621951</v>
      </c>
      <c r="AB27" s="30">
        <f t="shared" si="104"/>
        <v>-203645.89029244133</v>
      </c>
      <c r="AC27" s="30">
        <f t="shared" si="104"/>
        <v>-29790.65867446813</v>
      </c>
      <c r="AD27" s="30">
        <f t="shared" si="104"/>
        <v>-67655.779725767512</v>
      </c>
      <c r="AE27" s="30">
        <f t="shared" si="104"/>
        <v>-66031.926123232523</v>
      </c>
      <c r="AF27" s="30">
        <f t="shared" si="104"/>
        <v>-47534.603887377911</v>
      </c>
      <c r="AG27" s="30">
        <f t="shared" si="104"/>
        <v>-211012.96841084605</v>
      </c>
      <c r="AH27" s="30">
        <f t="shared" si="104"/>
        <v>-30859.685855886073</v>
      </c>
      <c r="AI27" s="30">
        <f t="shared" si="104"/>
        <v>-70168.875657190394</v>
      </c>
      <c r="AJ27" s="30">
        <f t="shared" si="104"/>
        <v>-68503.496541670247</v>
      </c>
      <c r="AK27" s="30">
        <f t="shared" si="104"/>
        <v>-49276.795408493228</v>
      </c>
      <c r="AL27" s="38">
        <f t="shared" si="104"/>
        <v>-218808.85346323994</v>
      </c>
    </row>
    <row r="28" spans="2:38" x14ac:dyDescent="0.35">
      <c r="B28" s="29" t="s">
        <v>60</v>
      </c>
      <c r="C28" s="30">
        <f t="shared" ref="C28:AL28" si="105">C17+C27</f>
        <v>242902</v>
      </c>
      <c r="D28" s="30">
        <f t="shared" si="105"/>
        <v>113176</v>
      </c>
      <c r="E28" s="30">
        <f t="shared" si="105"/>
        <v>29511</v>
      </c>
      <c r="F28" s="30">
        <f t="shared" si="105"/>
        <v>44910</v>
      </c>
      <c r="G28" s="30">
        <f t="shared" si="105"/>
        <v>88043</v>
      </c>
      <c r="H28" s="30">
        <f t="shared" si="105"/>
        <v>275681</v>
      </c>
      <c r="I28" s="30">
        <f t="shared" si="105"/>
        <v>100949</v>
      </c>
      <c r="J28" s="30">
        <f t="shared" si="105"/>
        <v>28801</v>
      </c>
      <c r="K28" s="30">
        <f t="shared" si="105"/>
        <v>53425</v>
      </c>
      <c r="L28" s="30">
        <f t="shared" si="105"/>
        <v>75152</v>
      </c>
      <c r="M28" s="30">
        <f t="shared" si="105"/>
        <v>258429</v>
      </c>
      <c r="N28" s="30">
        <f t="shared" si="105"/>
        <v>144232</v>
      </c>
      <c r="O28" s="30">
        <f t="shared" si="105"/>
        <v>50108.162629813101</v>
      </c>
      <c r="P28" s="30">
        <f t="shared" si="105"/>
        <v>77325.958461738293</v>
      </c>
      <c r="Q28" s="30">
        <f t="shared" si="105"/>
        <v>97035.016184419175</v>
      </c>
      <c r="R28" s="30">
        <f t="shared" si="105"/>
        <v>259357.03447840724</v>
      </c>
      <c r="S28" s="30">
        <f t="shared" si="105"/>
        <v>106719.40668683461</v>
      </c>
      <c r="T28" s="30">
        <f t="shared" si="105"/>
        <v>53980.645610481035</v>
      </c>
      <c r="U28" s="30">
        <f t="shared" si="105"/>
        <v>76344.876339912706</v>
      </c>
      <c r="V28" s="30">
        <f t="shared" si="105"/>
        <v>100273.59321459784</v>
      </c>
      <c r="W28" s="30">
        <f t="shared" si="105"/>
        <v>339518.66208044603</v>
      </c>
      <c r="X28" s="30">
        <f t="shared" si="105"/>
        <v>110983.22464666418</v>
      </c>
      <c r="Y28" s="30">
        <f t="shared" si="105"/>
        <v>55902.931059969727</v>
      </c>
      <c r="Z28" s="30">
        <f t="shared" si="105"/>
        <v>79084.929946296121</v>
      </c>
      <c r="AA28" s="30">
        <f t="shared" si="105"/>
        <v>103795.83781144791</v>
      </c>
      <c r="AB28" s="30">
        <f t="shared" si="105"/>
        <v>349766.92346437799</v>
      </c>
      <c r="AC28" s="30">
        <f t="shared" si="105"/>
        <v>114881.65942715625</v>
      </c>
      <c r="AD28" s="30">
        <f t="shared" si="105"/>
        <v>57936.360064406224</v>
      </c>
      <c r="AE28" s="30">
        <f t="shared" si="105"/>
        <v>81983.922125658486</v>
      </c>
      <c r="AF28" s="30">
        <f t="shared" si="105"/>
        <v>107520.51450124473</v>
      </c>
      <c r="AG28" s="30">
        <f t="shared" si="105"/>
        <v>362322.45611846563</v>
      </c>
      <c r="AH28" s="30">
        <f t="shared" si="105"/>
        <v>119004.14687921399</v>
      </c>
      <c r="AI28" s="30">
        <f t="shared" si="105"/>
        <v>60088.42499292345</v>
      </c>
      <c r="AJ28" s="30">
        <f t="shared" si="105"/>
        <v>85052.574648910944</v>
      </c>
      <c r="AK28" s="30">
        <f t="shared" si="105"/>
        <v>111461.2505838224</v>
      </c>
      <c r="AL28" s="38">
        <f t="shared" si="105"/>
        <v>375606.39710487099</v>
      </c>
    </row>
    <row r="29" spans="2:38" x14ac:dyDescent="0.35">
      <c r="B29" s="21" t="s">
        <v>61</v>
      </c>
      <c r="C29" s="135">
        <v>-29580</v>
      </c>
      <c r="D29" s="136">
        <v>-16002</v>
      </c>
      <c r="E29" s="136">
        <v>-4831</v>
      </c>
      <c r="F29" s="136">
        <v>-4651</v>
      </c>
      <c r="G29" s="134">
        <f t="shared" si="1"/>
        <v>-7434</v>
      </c>
      <c r="H29" s="135">
        <v>-32918</v>
      </c>
      <c r="I29" s="136">
        <v>-494</v>
      </c>
      <c r="J29" s="136">
        <v>-586</v>
      </c>
      <c r="K29" s="136">
        <v>-5253</v>
      </c>
      <c r="L29" s="134">
        <f t="shared" si="2"/>
        <v>-836</v>
      </c>
      <c r="M29" s="135">
        <v>-7169</v>
      </c>
      <c r="N29" s="135">
        <v>-14488</v>
      </c>
      <c r="O29" s="135">
        <f t="shared" ref="O29:AL29" si="106">-O30*O28</f>
        <v>-5511.8978892794412</v>
      </c>
      <c r="P29" s="135">
        <f t="shared" si="106"/>
        <v>-8505.8554307912127</v>
      </c>
      <c r="Q29" s="135">
        <f t="shared" si="106"/>
        <v>-10673.85178028611</v>
      </c>
      <c r="R29" s="135">
        <f t="shared" si="106"/>
        <v>-28529.273792624797</v>
      </c>
      <c r="S29" s="135">
        <f t="shared" si="106"/>
        <v>-11739.134735551808</v>
      </c>
      <c r="T29" s="135">
        <f t="shared" si="106"/>
        <v>-5937.8710171529137</v>
      </c>
      <c r="U29" s="135">
        <f t="shared" si="106"/>
        <v>-8397.9363973903983</v>
      </c>
      <c r="V29" s="135">
        <f t="shared" si="106"/>
        <v>-11030.095253605763</v>
      </c>
      <c r="W29" s="135">
        <f t="shared" si="106"/>
        <v>-37347.05282884906</v>
      </c>
      <c r="X29" s="135">
        <f t="shared" si="106"/>
        <v>-12208.15471113306</v>
      </c>
      <c r="Y29" s="135">
        <f t="shared" si="106"/>
        <v>-6149.3224165966703</v>
      </c>
      <c r="Z29" s="135">
        <f t="shared" si="106"/>
        <v>-8699.3422940925739</v>
      </c>
      <c r="AA29" s="135">
        <f t="shared" si="106"/>
        <v>-11417.54215925927</v>
      </c>
      <c r="AB29" s="135">
        <f t="shared" si="106"/>
        <v>-38474.361581081583</v>
      </c>
      <c r="AC29" s="135">
        <f t="shared" si="106"/>
        <v>-12636.982536987187</v>
      </c>
      <c r="AD29" s="135">
        <f t="shared" si="106"/>
        <v>-6372.9996070846846</v>
      </c>
      <c r="AE29" s="135">
        <f t="shared" si="106"/>
        <v>-9018.2314338224332</v>
      </c>
      <c r="AF29" s="135">
        <f t="shared" si="106"/>
        <v>-11827.25659513692</v>
      </c>
      <c r="AG29" s="135">
        <f t="shared" si="106"/>
        <v>-39855.470173031223</v>
      </c>
      <c r="AH29" s="135">
        <f t="shared" si="106"/>
        <v>-13090.456156713539</v>
      </c>
      <c r="AI29" s="135">
        <f t="shared" si="106"/>
        <v>-6609.7267492215797</v>
      </c>
      <c r="AJ29" s="135">
        <f t="shared" si="106"/>
        <v>-9355.7832113802033</v>
      </c>
      <c r="AK29" s="135">
        <f t="shared" si="106"/>
        <v>-12260.737564220464</v>
      </c>
      <c r="AL29" s="237">
        <f t="shared" si="106"/>
        <v>-41316.703681535808</v>
      </c>
    </row>
    <row r="30" spans="2:38" x14ac:dyDescent="0.35">
      <c r="B30" s="28" t="s">
        <v>62</v>
      </c>
      <c r="C30" s="32">
        <f>-C29/C28</f>
        <v>0.12177750697812287</v>
      </c>
      <c r="D30" s="32">
        <f t="shared" ref="D30:N30" si="107">-D29/D28</f>
        <v>0.14139040079168727</v>
      </c>
      <c r="E30" s="32">
        <f t="shared" si="107"/>
        <v>0.1637016705635187</v>
      </c>
      <c r="F30" s="32">
        <f t="shared" si="107"/>
        <v>0.10356268091739033</v>
      </c>
      <c r="G30" s="32">
        <f t="shared" si="107"/>
        <v>8.4436014220324165E-2</v>
      </c>
      <c r="H30" s="32">
        <f t="shared" si="107"/>
        <v>0.11940612519542515</v>
      </c>
      <c r="I30" s="32">
        <f t="shared" si="107"/>
        <v>4.8935601145132695E-3</v>
      </c>
      <c r="J30" s="32">
        <f t="shared" si="107"/>
        <v>2.0346515745981043E-2</v>
      </c>
      <c r="K30" s="32">
        <f t="shared" si="107"/>
        <v>9.8324754328497896E-2</v>
      </c>
      <c r="L30" s="32">
        <f t="shared" si="107"/>
        <v>1.1124121779859485E-2</v>
      </c>
      <c r="M30" s="32">
        <f t="shared" si="107"/>
        <v>2.7740694736271859E-2</v>
      </c>
      <c r="N30" s="32">
        <f t="shared" si="107"/>
        <v>0.10044927616617672</v>
      </c>
      <c r="O30" s="32">
        <f>WACC!$D$11</f>
        <v>0.11</v>
      </c>
      <c r="P30" s="32">
        <f>WACC!$D$11</f>
        <v>0.11</v>
      </c>
      <c r="Q30" s="32">
        <f>WACC!$D$11</f>
        <v>0.11</v>
      </c>
      <c r="R30" s="32">
        <f>WACC!$D$11</f>
        <v>0.11</v>
      </c>
      <c r="S30" s="32">
        <f>WACC!$D$11</f>
        <v>0.11</v>
      </c>
      <c r="T30" s="32">
        <f>WACC!$D$11</f>
        <v>0.11</v>
      </c>
      <c r="U30" s="32">
        <f>WACC!$D$11</f>
        <v>0.11</v>
      </c>
      <c r="V30" s="32">
        <f>WACC!$D$11</f>
        <v>0.11</v>
      </c>
      <c r="W30" s="32">
        <f>WACC!$D$11</f>
        <v>0.11</v>
      </c>
      <c r="X30" s="32">
        <f>WACC!$D$11</f>
        <v>0.11</v>
      </c>
      <c r="Y30" s="32">
        <f>WACC!$D$11</f>
        <v>0.11</v>
      </c>
      <c r="Z30" s="32">
        <f>WACC!$D$11</f>
        <v>0.11</v>
      </c>
      <c r="AA30" s="32">
        <f>WACC!$D$11</f>
        <v>0.11</v>
      </c>
      <c r="AB30" s="32">
        <f>WACC!$D$11</f>
        <v>0.11</v>
      </c>
      <c r="AC30" s="32">
        <f>WACC!$D$11</f>
        <v>0.11</v>
      </c>
      <c r="AD30" s="32">
        <f>WACC!$D$11</f>
        <v>0.11</v>
      </c>
      <c r="AE30" s="32">
        <f>WACC!$D$11</f>
        <v>0.11</v>
      </c>
      <c r="AF30" s="32">
        <f>WACC!$D$11</f>
        <v>0.11</v>
      </c>
      <c r="AG30" s="32">
        <f>WACC!$D$11</f>
        <v>0.11</v>
      </c>
      <c r="AH30" s="32">
        <f>WACC!$D$11</f>
        <v>0.11</v>
      </c>
      <c r="AI30" s="32">
        <f>WACC!$D$11</f>
        <v>0.11</v>
      </c>
      <c r="AJ30" s="32">
        <f>WACC!$D$11</f>
        <v>0.11</v>
      </c>
      <c r="AK30" s="32">
        <f>WACC!$D$11</f>
        <v>0.11</v>
      </c>
      <c r="AL30" s="138">
        <f>WACC!$D$11</f>
        <v>0.11</v>
      </c>
    </row>
    <row r="31" spans="2:38" x14ac:dyDescent="0.35">
      <c r="B31" s="29" t="s">
        <v>63</v>
      </c>
      <c r="C31" s="30">
        <f>C28+C29</f>
        <v>213322</v>
      </c>
      <c r="D31" s="30">
        <f t="shared" ref="D31:AL31" si="108">D28+D29</f>
        <v>97174</v>
      </c>
      <c r="E31" s="30">
        <f t="shared" si="108"/>
        <v>24680</v>
      </c>
      <c r="F31" s="30">
        <f t="shared" si="108"/>
        <v>40259</v>
      </c>
      <c r="G31" s="30">
        <f t="shared" si="108"/>
        <v>80609</v>
      </c>
      <c r="H31" s="30">
        <f t="shared" si="108"/>
        <v>242763</v>
      </c>
      <c r="I31" s="30">
        <f t="shared" si="108"/>
        <v>100455</v>
      </c>
      <c r="J31" s="30">
        <f t="shared" si="108"/>
        <v>28215</v>
      </c>
      <c r="K31" s="30">
        <f t="shared" si="108"/>
        <v>48172</v>
      </c>
      <c r="L31" s="30">
        <f t="shared" si="108"/>
        <v>74316</v>
      </c>
      <c r="M31" s="30">
        <f t="shared" si="108"/>
        <v>251260</v>
      </c>
      <c r="N31" s="30">
        <f t="shared" si="108"/>
        <v>129744</v>
      </c>
      <c r="O31" s="30">
        <f t="shared" si="108"/>
        <v>44596.264740533661</v>
      </c>
      <c r="P31" s="30">
        <f t="shared" si="108"/>
        <v>68820.103030947081</v>
      </c>
      <c r="Q31" s="30">
        <f t="shared" si="108"/>
        <v>86361.164404133073</v>
      </c>
      <c r="R31" s="30">
        <f t="shared" si="108"/>
        <v>230827.76068578244</v>
      </c>
      <c r="S31" s="30">
        <f t="shared" si="108"/>
        <v>94980.271951282804</v>
      </c>
      <c r="T31" s="30">
        <f t="shared" si="108"/>
        <v>48042.774593328118</v>
      </c>
      <c r="U31" s="30">
        <f t="shared" si="108"/>
        <v>67946.939942522309</v>
      </c>
      <c r="V31" s="30">
        <f t="shared" si="108"/>
        <v>89243.497960992085</v>
      </c>
      <c r="W31" s="30">
        <f t="shared" si="108"/>
        <v>302171.60925159696</v>
      </c>
      <c r="X31" s="30">
        <f t="shared" si="108"/>
        <v>98775.069935531123</v>
      </c>
      <c r="Y31" s="30">
        <f t="shared" si="108"/>
        <v>49753.60864337306</v>
      </c>
      <c r="Z31" s="30">
        <f t="shared" si="108"/>
        <v>70385.58765220354</v>
      </c>
      <c r="AA31" s="30">
        <f t="shared" si="108"/>
        <v>92378.295652188637</v>
      </c>
      <c r="AB31" s="30">
        <f t="shared" si="108"/>
        <v>311292.56188329641</v>
      </c>
      <c r="AC31" s="30">
        <f t="shared" si="108"/>
        <v>102244.67689016907</v>
      </c>
      <c r="AD31" s="30">
        <f t="shared" si="108"/>
        <v>51563.360457321542</v>
      </c>
      <c r="AE31" s="30">
        <f t="shared" si="108"/>
        <v>72965.690691836047</v>
      </c>
      <c r="AF31" s="30">
        <f t="shared" si="108"/>
        <v>95693.257906107814</v>
      </c>
      <c r="AG31" s="30">
        <f t="shared" si="108"/>
        <v>322466.98594543443</v>
      </c>
      <c r="AH31" s="30">
        <f t="shared" si="108"/>
        <v>105913.69072250045</v>
      </c>
      <c r="AI31" s="30">
        <f t="shared" si="108"/>
        <v>53478.698243701874</v>
      </c>
      <c r="AJ31" s="30">
        <f t="shared" si="108"/>
        <v>75696.791437530745</v>
      </c>
      <c r="AK31" s="30">
        <f t="shared" si="108"/>
        <v>99200.513019601931</v>
      </c>
      <c r="AL31" s="38">
        <f t="shared" si="108"/>
        <v>334289.69342333521</v>
      </c>
    </row>
    <row r="32" spans="2:38" x14ac:dyDescent="0.35">
      <c r="B32" s="21" t="s">
        <v>64</v>
      </c>
      <c r="C32" s="135">
        <v>-14012</v>
      </c>
      <c r="D32" s="136">
        <v>-4050</v>
      </c>
      <c r="E32" s="136">
        <v>-3728</v>
      </c>
      <c r="F32" s="136">
        <v>-4066</v>
      </c>
      <c r="G32" s="134">
        <f t="shared" si="1"/>
        <v>-3311</v>
      </c>
      <c r="H32" s="135">
        <v>-15155</v>
      </c>
      <c r="I32" s="136">
        <v>-4171</v>
      </c>
      <c r="J32" s="136">
        <v>-3126</v>
      </c>
      <c r="K32" s="136">
        <v>-4050</v>
      </c>
      <c r="L32" s="134">
        <f t="shared" si="2"/>
        <v>-3169</v>
      </c>
      <c r="M32" s="135">
        <v>-14516</v>
      </c>
      <c r="N32" s="135">
        <v>-3498</v>
      </c>
      <c r="O32" s="135">
        <f t="shared" ref="O32:AL32" si="109">O33*O6</f>
        <v>-5979.7286000000004</v>
      </c>
      <c r="P32" s="135">
        <f t="shared" si="109"/>
        <v>-5728.2549019999997</v>
      </c>
      <c r="Q32" s="135">
        <f t="shared" si="109"/>
        <v>-6169.2612230800014</v>
      </c>
      <c r="R32" s="135">
        <f t="shared" si="109"/>
        <v>-26200.144725080001</v>
      </c>
      <c r="S32" s="135">
        <f t="shared" si="109"/>
        <v>-6143.3784603318536</v>
      </c>
      <c r="T32" s="135">
        <f t="shared" si="109"/>
        <v>-6077.3196035006131</v>
      </c>
      <c r="U32" s="135">
        <f t="shared" si="109"/>
        <v>-5825.2951500679146</v>
      </c>
      <c r="V32" s="135">
        <f t="shared" si="109"/>
        <v>-6263.5570296501801</v>
      </c>
      <c r="W32" s="135">
        <f t="shared" si="109"/>
        <v>-24309.550243550559</v>
      </c>
      <c r="X32" s="135">
        <f t="shared" si="109"/>
        <v>-6388.8281702431841</v>
      </c>
      <c r="Y32" s="135">
        <f t="shared" si="109"/>
        <v>-6293.7368566398336</v>
      </c>
      <c r="Z32" s="135">
        <f t="shared" si="109"/>
        <v>-6034.3677394729248</v>
      </c>
      <c r="AA32" s="135">
        <f t="shared" si="109"/>
        <v>-6483.5728802593494</v>
      </c>
      <c r="AB32" s="135">
        <f t="shared" si="109"/>
        <v>-25200.505646615293</v>
      </c>
      <c r="AC32" s="135">
        <f t="shared" si="109"/>
        <v>-6613.2443378645385</v>
      </c>
      <c r="AD32" s="135">
        <f t="shared" si="109"/>
        <v>-6522.6670187605523</v>
      </c>
      <c r="AE32" s="135">
        <f t="shared" si="109"/>
        <v>-6255.5677189887219</v>
      </c>
      <c r="AF32" s="135">
        <f t="shared" si="109"/>
        <v>-6716.2335849936753</v>
      </c>
      <c r="AG32" s="135">
        <f t="shared" si="109"/>
        <v>-26107.712660607485</v>
      </c>
      <c r="AH32" s="135">
        <f t="shared" si="109"/>
        <v>-6850.5582566935491</v>
      </c>
      <c r="AI32" s="135">
        <f t="shared" si="109"/>
        <v>-6764.9536055579592</v>
      </c>
      <c r="AJ32" s="135">
        <f t="shared" si="109"/>
        <v>-6489.713185167192</v>
      </c>
      <c r="AK32" s="135">
        <f t="shared" si="109"/>
        <v>-6962.3903686565536</v>
      </c>
      <c r="AL32" s="41">
        <f t="shared" si="109"/>
        <v>-27067.615416075252</v>
      </c>
    </row>
    <row r="33" spans="2:38" x14ac:dyDescent="0.35">
      <c r="B33" s="28" t="s">
        <v>48</v>
      </c>
      <c r="C33" s="32">
        <f>C32/C6</f>
        <v>-8.0765461986281629E-3</v>
      </c>
      <c r="D33" s="32">
        <f t="shared" ref="D33:M33" si="110">D32/D6</f>
        <v>-7.541899441340782E-3</v>
      </c>
      <c r="E33" s="32">
        <f t="shared" si="110"/>
        <v>-1.1404099112878556E-2</v>
      </c>
      <c r="F33" s="32">
        <f t="shared" si="110"/>
        <v>-1.1734487734487735E-2</v>
      </c>
      <c r="G33" s="32">
        <f t="shared" si="110"/>
        <v>-6.8057553956834532E-3</v>
      </c>
      <c r="H33" s="32">
        <f t="shared" si="110"/>
        <v>-8.9307760258017215E-3</v>
      </c>
      <c r="I33" s="32">
        <f t="shared" si="110"/>
        <v>-6.585096305652037E-3</v>
      </c>
      <c r="J33" s="32">
        <f t="shared" si="110"/>
        <v>-8.391946308724833E-3</v>
      </c>
      <c r="K33" s="32">
        <f t="shared" si="110"/>
        <v>-1.0641093011035208E-2</v>
      </c>
      <c r="L33" s="32">
        <f t="shared" si="110"/>
        <v>-5.6337777777777775E-3</v>
      </c>
      <c r="M33" s="32">
        <f t="shared" si="110"/>
        <v>-7.4475322481840356E-3</v>
      </c>
      <c r="N33" s="32">
        <v>-0.01</v>
      </c>
      <c r="O33" s="32">
        <v>-0.01</v>
      </c>
      <c r="P33" s="32">
        <v>-0.01</v>
      </c>
      <c r="Q33" s="32">
        <v>-0.01</v>
      </c>
      <c r="R33" s="32">
        <v>-0.01</v>
      </c>
      <c r="S33" s="32">
        <v>-0.01</v>
      </c>
      <c r="T33" s="32">
        <v>-0.01</v>
      </c>
      <c r="U33" s="32">
        <v>-0.01</v>
      </c>
      <c r="V33" s="32">
        <v>-0.01</v>
      </c>
      <c r="W33" s="32">
        <v>-0.01</v>
      </c>
      <c r="X33" s="32">
        <v>-0.01</v>
      </c>
      <c r="Y33" s="32">
        <v>-0.01</v>
      </c>
      <c r="Z33" s="32">
        <v>-0.01</v>
      </c>
      <c r="AA33" s="32">
        <v>-0.01</v>
      </c>
      <c r="AB33" s="32">
        <v>-0.01</v>
      </c>
      <c r="AC33" s="32">
        <v>-0.01</v>
      </c>
      <c r="AD33" s="32">
        <v>-0.01</v>
      </c>
      <c r="AE33" s="32">
        <v>-0.01</v>
      </c>
      <c r="AF33" s="32">
        <v>-0.01</v>
      </c>
      <c r="AG33" s="32">
        <v>-0.01</v>
      </c>
      <c r="AH33" s="32">
        <v>-0.01</v>
      </c>
      <c r="AI33" s="32">
        <v>-0.01</v>
      </c>
      <c r="AJ33" s="32">
        <v>-0.01</v>
      </c>
      <c r="AK33" s="32">
        <v>-0.01</v>
      </c>
      <c r="AL33" s="138">
        <v>-0.01</v>
      </c>
    </row>
    <row r="34" spans="2:38" x14ac:dyDescent="0.35">
      <c r="B34" s="29" t="s">
        <v>65</v>
      </c>
      <c r="C34" s="31">
        <f>C31+C32</f>
        <v>199310</v>
      </c>
      <c r="D34" s="31">
        <f t="shared" ref="D34:AL34" si="111">D31+D32</f>
        <v>93124</v>
      </c>
      <c r="E34" s="31">
        <f t="shared" si="111"/>
        <v>20952</v>
      </c>
      <c r="F34" s="31">
        <f t="shared" si="111"/>
        <v>36193</v>
      </c>
      <c r="G34" s="31">
        <f t="shared" si="111"/>
        <v>77298</v>
      </c>
      <c r="H34" s="31">
        <f t="shared" si="111"/>
        <v>227608</v>
      </c>
      <c r="I34" s="31">
        <f t="shared" si="111"/>
        <v>96284</v>
      </c>
      <c r="J34" s="31">
        <f t="shared" si="111"/>
        <v>25089</v>
      </c>
      <c r="K34" s="31">
        <f t="shared" si="111"/>
        <v>44122</v>
      </c>
      <c r="L34" s="31">
        <f t="shared" si="111"/>
        <v>71147</v>
      </c>
      <c r="M34" s="31">
        <f t="shared" si="111"/>
        <v>236744</v>
      </c>
      <c r="N34" s="31">
        <f t="shared" si="111"/>
        <v>126246</v>
      </c>
      <c r="O34" s="31">
        <f t="shared" si="111"/>
        <v>38616.536140533659</v>
      </c>
      <c r="P34" s="31">
        <f t="shared" si="111"/>
        <v>63091.84812894708</v>
      </c>
      <c r="Q34" s="31">
        <f t="shared" si="111"/>
        <v>80191.903181053072</v>
      </c>
      <c r="R34" s="31">
        <f t="shared" si="111"/>
        <v>204627.61596070245</v>
      </c>
      <c r="S34" s="31">
        <f t="shared" si="111"/>
        <v>88836.893490950955</v>
      </c>
      <c r="T34" s="31">
        <f t="shared" si="111"/>
        <v>41965.454989827507</v>
      </c>
      <c r="U34" s="31">
        <f t="shared" si="111"/>
        <v>62121.644792454397</v>
      </c>
      <c r="V34" s="31">
        <f t="shared" si="111"/>
        <v>82979.940931341902</v>
      </c>
      <c r="W34" s="31">
        <f t="shared" si="111"/>
        <v>277862.0590080464</v>
      </c>
      <c r="X34" s="31">
        <f t="shared" si="111"/>
        <v>92386.241765287938</v>
      </c>
      <c r="Y34" s="31">
        <f t="shared" si="111"/>
        <v>43459.871786733223</v>
      </c>
      <c r="Z34" s="31">
        <f t="shared" si="111"/>
        <v>64351.219912730616</v>
      </c>
      <c r="AA34" s="31">
        <f t="shared" si="111"/>
        <v>85894.722771929286</v>
      </c>
      <c r="AB34" s="31">
        <f t="shared" si="111"/>
        <v>286092.05623668112</v>
      </c>
      <c r="AC34" s="31">
        <f t="shared" si="111"/>
        <v>95631.432552304526</v>
      </c>
      <c r="AD34" s="31">
        <f t="shared" si="111"/>
        <v>45040.693438560993</v>
      </c>
      <c r="AE34" s="31">
        <f t="shared" si="111"/>
        <v>66710.122972847326</v>
      </c>
      <c r="AF34" s="31">
        <f t="shared" si="111"/>
        <v>88977.024321114135</v>
      </c>
      <c r="AG34" s="31">
        <f t="shared" si="111"/>
        <v>296359.27328482695</v>
      </c>
      <c r="AH34" s="31">
        <f t="shared" si="111"/>
        <v>99063.132465806906</v>
      </c>
      <c r="AI34" s="31">
        <f t="shared" si="111"/>
        <v>46713.744638143915</v>
      </c>
      <c r="AJ34" s="31">
        <f t="shared" si="111"/>
        <v>69207.078252363557</v>
      </c>
      <c r="AK34" s="31">
        <f t="shared" si="111"/>
        <v>92238.122650945385</v>
      </c>
      <c r="AL34" s="39">
        <f t="shared" si="111"/>
        <v>307222.07800725993</v>
      </c>
    </row>
    <row r="35" spans="2:38" x14ac:dyDescent="0.35">
      <c r="B35" s="26" t="s">
        <v>66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27"/>
    </row>
    <row r="36" spans="2:38" x14ac:dyDescent="0.35">
      <c r="B36" s="21" t="s">
        <v>67</v>
      </c>
      <c r="C36" s="145">
        <v>3.29</v>
      </c>
      <c r="D36" s="146"/>
      <c r="E36" s="146"/>
      <c r="F36" s="146"/>
      <c r="G36" s="134"/>
      <c r="H36" s="145">
        <v>3.65</v>
      </c>
      <c r="I36" s="146"/>
      <c r="J36" s="146"/>
      <c r="K36" s="146"/>
      <c r="L36" s="134"/>
      <c r="M36" s="145">
        <v>3.74</v>
      </c>
      <c r="N36" s="145"/>
      <c r="O36" s="145"/>
      <c r="P36" s="145"/>
      <c r="Q36" s="145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20"/>
    </row>
    <row r="37" spans="2:38" x14ac:dyDescent="0.35">
      <c r="B37" s="21" t="s">
        <v>68</v>
      </c>
      <c r="C37" s="145">
        <v>3.28</v>
      </c>
      <c r="D37" s="146"/>
      <c r="E37" s="146"/>
      <c r="F37" s="146"/>
      <c r="G37" s="134"/>
      <c r="H37" s="145">
        <v>3.65</v>
      </c>
      <c r="I37" s="146"/>
      <c r="J37" s="146"/>
      <c r="K37" s="146"/>
      <c r="L37" s="134"/>
      <c r="M37" s="145">
        <v>3.74</v>
      </c>
      <c r="N37" s="145"/>
      <c r="O37" s="145"/>
      <c r="P37" s="145"/>
      <c r="Q37" s="145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20"/>
    </row>
    <row r="38" spans="2:38" x14ac:dyDescent="0.35">
      <c r="B38" s="26" t="s">
        <v>69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27"/>
    </row>
    <row r="39" spans="2:38" x14ac:dyDescent="0.35">
      <c r="B39" s="21" t="s">
        <v>70</v>
      </c>
      <c r="C39" s="135">
        <v>60662</v>
      </c>
      <c r="D39" s="136"/>
      <c r="E39" s="136"/>
      <c r="F39" s="136"/>
      <c r="G39" s="134"/>
      <c r="H39" s="135">
        <v>62378</v>
      </c>
      <c r="I39" s="136"/>
      <c r="J39" s="136"/>
      <c r="K39" s="136"/>
      <c r="L39" s="135"/>
      <c r="M39" s="135">
        <v>63219</v>
      </c>
      <c r="N39" s="135"/>
      <c r="O39" s="135"/>
      <c r="P39" s="135"/>
      <c r="Q39" s="135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20"/>
    </row>
    <row r="40" spans="2:38" x14ac:dyDescent="0.35">
      <c r="B40" s="22" t="s">
        <v>71</v>
      </c>
      <c r="C40" s="23">
        <v>60798</v>
      </c>
      <c r="D40" s="148"/>
      <c r="E40" s="148"/>
      <c r="F40" s="148"/>
      <c r="G40" s="34"/>
      <c r="H40" s="23">
        <v>62439</v>
      </c>
      <c r="I40" s="148"/>
      <c r="J40" s="148"/>
      <c r="K40" s="148"/>
      <c r="L40" s="23"/>
      <c r="M40" s="23">
        <v>63325</v>
      </c>
      <c r="N40" s="23">
        <v>63325</v>
      </c>
      <c r="O40" s="23">
        <v>63325</v>
      </c>
      <c r="P40" s="23">
        <v>63325</v>
      </c>
      <c r="Q40" s="23">
        <v>63325</v>
      </c>
      <c r="R40" s="23">
        <v>63325</v>
      </c>
      <c r="S40" s="23">
        <v>63325</v>
      </c>
      <c r="T40" s="23">
        <v>63325</v>
      </c>
      <c r="U40" s="23">
        <v>63325</v>
      </c>
      <c r="V40" s="23">
        <v>63325</v>
      </c>
      <c r="W40" s="23">
        <v>63325</v>
      </c>
      <c r="X40" s="23">
        <v>63325</v>
      </c>
      <c r="Y40" s="23">
        <v>63325</v>
      </c>
      <c r="Z40" s="23">
        <v>63325</v>
      </c>
      <c r="AA40" s="23">
        <v>63325</v>
      </c>
      <c r="AB40" s="23">
        <v>63325</v>
      </c>
      <c r="AC40" s="23">
        <v>63325</v>
      </c>
      <c r="AD40" s="23">
        <v>63325</v>
      </c>
      <c r="AE40" s="23">
        <v>63325</v>
      </c>
      <c r="AF40" s="23">
        <v>63325</v>
      </c>
      <c r="AG40" s="23">
        <v>63325</v>
      </c>
      <c r="AH40" s="23">
        <v>63325</v>
      </c>
      <c r="AI40" s="23">
        <v>63325</v>
      </c>
      <c r="AJ40" s="23">
        <v>63325</v>
      </c>
      <c r="AK40" s="23">
        <v>63325</v>
      </c>
      <c r="AL40" s="149">
        <v>63325</v>
      </c>
    </row>
    <row r="43" spans="2:38" x14ac:dyDescent="0.35">
      <c r="AB43" s="1" t="s">
        <v>72</v>
      </c>
    </row>
    <row r="44" spans="2:38" x14ac:dyDescent="0.35">
      <c r="AB44" s="111">
        <f>AB34/AB40</f>
        <v>4.517837445506216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595F-11BC-407F-BDB9-E83FADC971F0}">
  <dimension ref="B2:AL15"/>
  <sheetViews>
    <sheetView showGridLines="0" zoomScale="70" zoomScaleNormal="70" workbookViewId="0">
      <selection activeCell="AB19" sqref="AB19"/>
    </sheetView>
  </sheetViews>
  <sheetFormatPr defaultColWidth="9.1796875" defaultRowHeight="14.5" outlineLevelCol="2" x14ac:dyDescent="0.35"/>
  <cols>
    <col min="1" max="1" width="9.1796875" style="1"/>
    <col min="2" max="2" width="22.54296875" style="1" bestFit="1" customWidth="1"/>
    <col min="3" max="3" width="12" style="1" bestFit="1" customWidth="1"/>
    <col min="4" max="4" width="11" style="1" hidden="1" customWidth="1" outlineLevel="2"/>
    <col min="5" max="7" width="11.453125" style="1" hidden="1" customWidth="1" outlineLevel="2"/>
    <col min="8" max="8" width="11.54296875" style="1" bestFit="1" customWidth="1" collapsed="1"/>
    <col min="9" max="9" width="10.54296875" style="1" hidden="1" customWidth="1" outlineLevel="1"/>
    <col min="10" max="12" width="11" style="1" hidden="1" customWidth="1" outlineLevel="1"/>
    <col min="13" max="13" width="11.54296875" style="1" bestFit="1" customWidth="1" collapsed="1"/>
    <col min="14" max="14" width="11" style="1" hidden="1" customWidth="1" outlineLevel="1"/>
    <col min="15" max="17" width="11.453125" style="1" hidden="1" customWidth="1" outlineLevel="1"/>
    <col min="18" max="18" width="12.54296875" style="1" bestFit="1" customWidth="1" collapsed="1"/>
    <col min="19" max="19" width="11" style="1" hidden="1" customWidth="1" outlineLevel="1"/>
    <col min="20" max="22" width="11.453125" style="1" hidden="1" customWidth="1" outlineLevel="1"/>
    <col min="23" max="23" width="12" style="1" bestFit="1" customWidth="1" collapsed="1"/>
    <col min="24" max="24" width="11" style="1" hidden="1" customWidth="1" outlineLevel="1"/>
    <col min="25" max="27" width="11.453125" style="1" hidden="1" customWidth="1" outlineLevel="1"/>
    <col min="28" max="28" width="12.54296875" style="1" bestFit="1" customWidth="1" collapsed="1"/>
    <col min="29" max="29" width="11" style="1" hidden="1" customWidth="1" outlineLevel="1"/>
    <col min="30" max="32" width="11.453125" style="1" hidden="1" customWidth="1" outlineLevel="1"/>
    <col min="33" max="33" width="12.54296875" style="1" bestFit="1" customWidth="1" collapsed="1"/>
    <col min="34" max="34" width="11" style="1" hidden="1" customWidth="1" outlineLevel="1"/>
    <col min="35" max="37" width="11.453125" style="1" hidden="1" customWidth="1" outlineLevel="1"/>
    <col min="38" max="38" width="12.54296875" style="1" bestFit="1" customWidth="1" collapsed="1"/>
    <col min="39" max="16384" width="9.1796875" style="1"/>
  </cols>
  <sheetData>
    <row r="2" spans="2:38" x14ac:dyDescent="0.3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x14ac:dyDescent="0.35">
      <c r="B3" s="49"/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73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32</v>
      </c>
      <c r="AC3" s="9" t="s">
        <v>33</v>
      </c>
      <c r="AD3" s="9" t="s">
        <v>34</v>
      </c>
      <c r="AE3" s="9" t="s">
        <v>35</v>
      </c>
      <c r="AF3" s="9" t="s">
        <v>36</v>
      </c>
      <c r="AG3" s="9" t="s">
        <v>37</v>
      </c>
      <c r="AH3" s="9" t="s">
        <v>38</v>
      </c>
      <c r="AI3" s="9" t="s">
        <v>39</v>
      </c>
      <c r="AJ3" s="9" t="s">
        <v>40</v>
      </c>
      <c r="AK3" s="9" t="s">
        <v>41</v>
      </c>
      <c r="AL3" s="9" t="s">
        <v>42</v>
      </c>
    </row>
    <row r="4" spans="2:38" x14ac:dyDescent="0.35">
      <c r="B4" s="53" t="s">
        <v>74</v>
      </c>
      <c r="C4" s="54">
        <v>719205</v>
      </c>
      <c r="D4" s="54">
        <v>174100</v>
      </c>
      <c r="E4" s="54">
        <v>163200</v>
      </c>
      <c r="F4" s="54">
        <v>200800</v>
      </c>
      <c r="G4" s="54">
        <v>175900</v>
      </c>
      <c r="H4" s="54">
        <v>721108</v>
      </c>
      <c r="I4" s="54">
        <v>227400</v>
      </c>
      <c r="J4" s="54">
        <v>184900</v>
      </c>
      <c r="K4" s="54">
        <v>213100</v>
      </c>
      <c r="L4" s="54">
        <v>177200</v>
      </c>
      <c r="M4" s="54">
        <v>825404</v>
      </c>
      <c r="N4" s="54">
        <v>206538</v>
      </c>
      <c r="O4" s="54">
        <f>N4*(1+O5)</f>
        <v>220995.66</v>
      </c>
      <c r="P4" s="54">
        <f t="shared" ref="P4:Q4" si="0">O4*(1+P5)</f>
        <v>214365.79019999999</v>
      </c>
      <c r="Q4" s="54">
        <f t="shared" si="0"/>
        <v>222940.42180799998</v>
      </c>
      <c r="R4" s="54">
        <f>SUM(N4:Q4)</f>
        <v>864839.87200800003</v>
      </c>
      <c r="S4" s="54">
        <f>Q4*(1+S5)</f>
        <v>229628.63446223998</v>
      </c>
      <c r="T4" s="54">
        <f>S4*(1+T5)</f>
        <v>242258.20935766317</v>
      </c>
      <c r="U4" s="54">
        <f t="shared" ref="U4:V4" si="1">T4*(1+U5)</f>
        <v>234990.46307693326</v>
      </c>
      <c r="V4" s="54">
        <f t="shared" si="1"/>
        <v>244390.0816000106</v>
      </c>
      <c r="W4" s="54">
        <f>SUM(S4:V4)</f>
        <v>951267.38849684701</v>
      </c>
      <c r="X4" s="54">
        <f>V4*(1+X5)</f>
        <v>249277.88323201082</v>
      </c>
      <c r="Y4" s="54">
        <f>X4*(1+Y5)</f>
        <v>259248.99856129126</v>
      </c>
      <c r="Z4" s="54">
        <f t="shared" ref="Z4:AA4" si="2">Y4*(1+Z5)</f>
        <v>251471.5286044525</v>
      </c>
      <c r="AA4" s="54">
        <f t="shared" si="2"/>
        <v>261530.38974863061</v>
      </c>
      <c r="AB4" s="54">
        <f>SUM(X4:AA4)</f>
        <v>1021528.8001463851</v>
      </c>
      <c r="AC4" s="54">
        <f>AA4*(1+AC5)</f>
        <v>266760.99754360324</v>
      </c>
      <c r="AD4" s="54">
        <f>AC4*(1+AD5)</f>
        <v>277431.43744534737</v>
      </c>
      <c r="AE4" s="54">
        <f t="shared" ref="AE4:AF4" si="3">AD4*(1+AE5)</f>
        <v>269108.49432198692</v>
      </c>
      <c r="AF4" s="54">
        <f t="shared" si="3"/>
        <v>279872.83409486641</v>
      </c>
      <c r="AG4" s="54">
        <f>SUM(AC4:AF4)</f>
        <v>1093173.7634058041</v>
      </c>
      <c r="AH4" s="54">
        <f>AF4*(1+AH5)</f>
        <v>285470.29077676375</v>
      </c>
      <c r="AI4" s="54">
        <f>AH4*(1+AI5)</f>
        <v>296889.10240783432</v>
      </c>
      <c r="AJ4" s="54">
        <f t="shared" ref="AJ4:AK4" si="4">AI4*(1+AJ5)</f>
        <v>287982.4293355993</v>
      </c>
      <c r="AK4" s="54">
        <f t="shared" si="4"/>
        <v>299501.72650902328</v>
      </c>
      <c r="AL4" s="54">
        <f>SUM(AH4:AK4)</f>
        <v>1169843.5490292206</v>
      </c>
    </row>
    <row r="5" spans="2:38" x14ac:dyDescent="0.35">
      <c r="B5" s="55" t="s">
        <v>75</v>
      </c>
      <c r="C5" s="57"/>
      <c r="D5" s="57"/>
      <c r="E5" s="57">
        <f>(E4-D4)/D4</f>
        <v>-6.2607696726019527E-2</v>
      </c>
      <c r="F5" s="57">
        <f t="shared" ref="F5:G5" si="5">(F4-E4)/E4</f>
        <v>0.23039215686274508</v>
      </c>
      <c r="G5" s="57">
        <f t="shared" si="5"/>
        <v>-0.12400398406374502</v>
      </c>
      <c r="H5" s="57">
        <f>(H4-C4)/C4</f>
        <v>2.6459771553312339E-3</v>
      </c>
      <c r="I5" s="57">
        <f>I4/G4-1</f>
        <v>0.2927799886299034</v>
      </c>
      <c r="J5" s="57">
        <f>(J4-I4)/I4</f>
        <v>-0.18689533861037819</v>
      </c>
      <c r="K5" s="57">
        <f t="shared" ref="K5:L5" si="6">(K4-J4)/J4</f>
        <v>0.15251487290427257</v>
      </c>
      <c r="L5" s="57">
        <f t="shared" si="6"/>
        <v>-0.16846550915063352</v>
      </c>
      <c r="M5" s="57">
        <f>(M4-H4)/H4</f>
        <v>0.14463298146740849</v>
      </c>
      <c r="N5" s="57">
        <v>0.05</v>
      </c>
      <c r="O5" s="57">
        <v>7.0000000000000007E-2</v>
      </c>
      <c r="P5" s="57">
        <v>-0.03</v>
      </c>
      <c r="Q5" s="57">
        <v>0.04</v>
      </c>
      <c r="R5" s="57">
        <f>(R4-M4)/M4</f>
        <v>4.7777660403874996E-2</v>
      </c>
      <c r="S5" s="57">
        <v>0.03</v>
      </c>
      <c r="T5" s="57">
        <f>O5-1.5%</f>
        <v>5.5000000000000007E-2</v>
      </c>
      <c r="U5" s="57">
        <f t="shared" ref="U5:V5" si="7">P5</f>
        <v>-0.03</v>
      </c>
      <c r="V5" s="57">
        <f t="shared" si="7"/>
        <v>0.04</v>
      </c>
      <c r="W5" s="57">
        <f>(W4-R4)/R4</f>
        <v>9.9934703852376836E-2</v>
      </c>
      <c r="X5" s="57">
        <v>0.02</v>
      </c>
      <c r="Y5" s="57">
        <f>T5-1.5%</f>
        <v>4.0000000000000008E-2</v>
      </c>
      <c r="Z5" s="57">
        <f t="shared" ref="Z5:AA5" si="8">U5</f>
        <v>-0.03</v>
      </c>
      <c r="AA5" s="57">
        <f t="shared" si="8"/>
        <v>0.04</v>
      </c>
      <c r="AB5" s="57">
        <f>(AB4-W4)/W4</f>
        <v>7.3860843438102342E-2</v>
      </c>
      <c r="AC5" s="57">
        <f>X5</f>
        <v>0.02</v>
      </c>
      <c r="AD5" s="57">
        <f t="shared" ref="AD5:AF5" si="9">Y5</f>
        <v>4.0000000000000008E-2</v>
      </c>
      <c r="AE5" s="57">
        <f t="shared" si="9"/>
        <v>-0.03</v>
      </c>
      <c r="AF5" s="57">
        <f t="shared" si="9"/>
        <v>0.04</v>
      </c>
      <c r="AG5" s="57">
        <f>(AG4-AB4)/AB4</f>
        <v>7.0135040000000232E-2</v>
      </c>
      <c r="AH5" s="57">
        <f>AC5</f>
        <v>0.02</v>
      </c>
      <c r="AI5" s="57">
        <f t="shared" ref="AI5:AK5" si="10">AD5</f>
        <v>4.0000000000000008E-2</v>
      </c>
      <c r="AJ5" s="57">
        <f t="shared" si="10"/>
        <v>-0.03</v>
      </c>
      <c r="AK5" s="57">
        <f t="shared" si="10"/>
        <v>0.04</v>
      </c>
      <c r="AL5" s="57">
        <f>(AL4-AG4)/AG4</f>
        <v>7.013503999999994E-2</v>
      </c>
    </row>
    <row r="6" spans="2:38" x14ac:dyDescent="0.35">
      <c r="B6" s="55" t="s">
        <v>76</v>
      </c>
      <c r="C6" s="57">
        <f t="shared" ref="C6:AL6" si="11">C4/C13</f>
        <v>0.41455127096662631</v>
      </c>
      <c r="D6" s="57">
        <f t="shared" si="11"/>
        <v>0.32420856610800747</v>
      </c>
      <c r="E6" s="57">
        <f t="shared" si="11"/>
        <v>0.49923524013459775</v>
      </c>
      <c r="F6" s="57">
        <f t="shared" si="11"/>
        <v>0.57950937950937953</v>
      </c>
      <c r="G6" s="57">
        <f t="shared" si="11"/>
        <v>0.36156217882836589</v>
      </c>
      <c r="H6" s="57">
        <f t="shared" si="11"/>
        <v>0.42494582899464389</v>
      </c>
      <c r="I6" s="57">
        <f t="shared" si="11"/>
        <v>0.35901484054310073</v>
      </c>
      <c r="J6" s="57">
        <f t="shared" si="11"/>
        <v>0.49637583892617448</v>
      </c>
      <c r="K6" s="57">
        <f t="shared" si="11"/>
        <v>0.55990541250656856</v>
      </c>
      <c r="L6" s="57">
        <f t="shared" si="11"/>
        <v>0.3150222222222222</v>
      </c>
      <c r="M6" s="57">
        <f t="shared" si="11"/>
        <v>0.42347912012814104</v>
      </c>
      <c r="N6" s="57">
        <f t="shared" si="11"/>
        <v>0.24815629167717984</v>
      </c>
      <c r="O6" s="57">
        <f t="shared" si="11"/>
        <v>0.36957473287332809</v>
      </c>
      <c r="P6" s="57">
        <f t="shared" si="11"/>
        <v>0.37422529874701443</v>
      </c>
      <c r="Q6" s="57">
        <f t="shared" si="11"/>
        <v>0.36137296468165614</v>
      </c>
      <c r="R6" s="57">
        <f t="shared" si="11"/>
        <v>0.33008973083272131</v>
      </c>
      <c r="S6" s="57">
        <f t="shared" si="11"/>
        <v>0.37378233482596784</v>
      </c>
      <c r="T6" s="57">
        <f t="shared" si="11"/>
        <v>0.39862673869927684</v>
      </c>
      <c r="U6" s="57">
        <f t="shared" si="11"/>
        <v>0.4033966640715082</v>
      </c>
      <c r="V6" s="57">
        <f t="shared" si="11"/>
        <v>0.39017778626924993</v>
      </c>
      <c r="W6" s="57">
        <f t="shared" si="11"/>
        <v>0.39131426906971384</v>
      </c>
      <c r="X6" s="57">
        <f t="shared" si="11"/>
        <v>0.39017778626924993</v>
      </c>
      <c r="Y6" s="57">
        <f t="shared" si="11"/>
        <v>0.41191585296068739</v>
      </c>
      <c r="Z6" s="57">
        <f t="shared" si="11"/>
        <v>0.41673219044886617</v>
      </c>
      <c r="AA6" s="57">
        <f t="shared" si="11"/>
        <v>0.40337387205890268</v>
      </c>
      <c r="AB6" s="57">
        <f t="shared" si="11"/>
        <v>0.40536043779089315</v>
      </c>
      <c r="AC6" s="57">
        <f t="shared" si="11"/>
        <v>0.40337387205890263</v>
      </c>
      <c r="AD6" s="57">
        <f t="shared" si="11"/>
        <v>0.42533435578942885</v>
      </c>
      <c r="AE6" s="57">
        <f t="shared" si="11"/>
        <v>0.43019036226737722</v>
      </c>
      <c r="AF6" s="57">
        <f t="shared" si="11"/>
        <v>0.41671098920710037</v>
      </c>
      <c r="AG6" s="57">
        <f t="shared" si="11"/>
        <v>0.41871678979186666</v>
      </c>
      <c r="AH6" s="57">
        <f t="shared" si="11"/>
        <v>0.41671098920710031</v>
      </c>
      <c r="AI6" s="57">
        <f t="shared" si="11"/>
        <v>0.43886347153055977</v>
      </c>
      <c r="AJ6" s="57">
        <f t="shared" si="11"/>
        <v>0.44375216765173597</v>
      </c>
      <c r="AK6" s="57">
        <f t="shared" si="11"/>
        <v>0.43017083307670728</v>
      </c>
      <c r="AL6" s="57">
        <f t="shared" si="11"/>
        <v>0.43219305840087391</v>
      </c>
    </row>
    <row r="7" spans="2:38" x14ac:dyDescent="0.35">
      <c r="B7" s="53" t="s">
        <v>77</v>
      </c>
      <c r="C7" s="54">
        <v>1007187</v>
      </c>
      <c r="D7" s="54">
        <v>360800</v>
      </c>
      <c r="E7" s="54">
        <v>161100</v>
      </c>
      <c r="F7" s="54">
        <v>143900</v>
      </c>
      <c r="G7" s="54">
        <v>308900</v>
      </c>
      <c r="H7" s="54">
        <v>959696</v>
      </c>
      <c r="I7" s="54">
        <v>402500</v>
      </c>
      <c r="J7" s="54">
        <v>186000</v>
      </c>
      <c r="K7" s="54">
        <v>164700</v>
      </c>
      <c r="L7" s="54">
        <v>371600</v>
      </c>
      <c r="M7" s="54">
        <v>1105430</v>
      </c>
      <c r="N7" s="54">
        <v>621392</v>
      </c>
      <c r="O7" s="54">
        <f>N7*(1+O8)</f>
        <v>372835.2</v>
      </c>
      <c r="P7" s="54">
        <f t="shared" ref="P7:Q7" si="12">O7*(1+P8)</f>
        <v>354193.44</v>
      </c>
      <c r="Q7" s="54">
        <f t="shared" si="12"/>
        <v>389612.78400000004</v>
      </c>
      <c r="R7" s="54">
        <f>SUM(N7:Q7)</f>
        <v>1738033.4239999999</v>
      </c>
      <c r="S7" s="54">
        <f>Q7*(1+S8)</f>
        <v>380248.83674094535</v>
      </c>
      <c r="T7" s="54">
        <f>S7*(1+T8)</f>
        <v>361236.39490389806</v>
      </c>
      <c r="U7" s="54">
        <f t="shared" ref="U7:V7" si="13">T7*(1+U8)</f>
        <v>343174.57515870314</v>
      </c>
      <c r="V7" s="54">
        <f t="shared" si="13"/>
        <v>377492.03267457348</v>
      </c>
      <c r="W7" s="54">
        <f>SUM(S7:V7)</f>
        <v>1462151.8394781202</v>
      </c>
      <c r="X7" s="54">
        <f>V7*(1+X8)</f>
        <v>385041.87332806498</v>
      </c>
      <c r="Y7" s="54">
        <f>X7*(1+Y8)</f>
        <v>365789.77966166171</v>
      </c>
      <c r="Z7" s="54">
        <f t="shared" ref="Z7:AA7" si="14">Y7*(1+Z8)</f>
        <v>347500.2906785786</v>
      </c>
      <c r="AA7" s="54">
        <f t="shared" si="14"/>
        <v>382250.31974643649</v>
      </c>
      <c r="AB7" s="54">
        <f>SUM(X7:AA7)</f>
        <v>1480582.263414742</v>
      </c>
      <c r="AC7" s="54">
        <f>AA7*(1+AC8)</f>
        <v>389895.32614136522</v>
      </c>
      <c r="AD7" s="54">
        <f>AC7*(1+AD8)</f>
        <v>370400.55983429693</v>
      </c>
      <c r="AE7" s="54">
        <f t="shared" ref="AE7:AF7" si="15">AD7*(1+AE8)</f>
        <v>351880.53184258204</v>
      </c>
      <c r="AF7" s="54">
        <f t="shared" si="15"/>
        <v>387068.58502684027</v>
      </c>
      <c r="AG7" s="54">
        <f>SUM(AC7:AF7)</f>
        <v>1499245.0028450843</v>
      </c>
      <c r="AH7" s="54">
        <f>AF7*(1+AH8)</f>
        <v>394809.95672737708</v>
      </c>
      <c r="AI7" s="54">
        <f>AH7*(1+AI8)</f>
        <v>375069.45889100822</v>
      </c>
      <c r="AJ7" s="54">
        <f t="shared" ref="AJ7:AK7" si="16">AI7*(1+AJ8)</f>
        <v>356315.98594645777</v>
      </c>
      <c r="AK7" s="54">
        <f t="shared" si="16"/>
        <v>391947.58454110357</v>
      </c>
      <c r="AL7" s="54">
        <f>SUM(AH7:AK7)</f>
        <v>1518142.9861059466</v>
      </c>
    </row>
    <row r="8" spans="2:38" x14ac:dyDescent="0.35">
      <c r="B8" s="55" t="s">
        <v>78</v>
      </c>
      <c r="C8" s="57"/>
      <c r="D8" s="57"/>
      <c r="E8" s="57">
        <f>(E7-D7)/D7</f>
        <v>-0.5534922394678492</v>
      </c>
      <c r="F8" s="57">
        <f t="shared" ref="F8:G8" si="17">(F7-E7)/E7</f>
        <v>-0.10676598386095593</v>
      </c>
      <c r="G8" s="57">
        <f t="shared" si="17"/>
        <v>1.1466296038915913</v>
      </c>
      <c r="H8" s="57">
        <f>(H7-C7)/C7</f>
        <v>-4.7152117729875383E-2</v>
      </c>
      <c r="I8" s="57">
        <f>(I7-G7)/G7</f>
        <v>0.30301068306895435</v>
      </c>
      <c r="J8" s="57">
        <f t="shared" ref="J8:L8" si="18">(J7-H7)/H7</f>
        <v>-0.80618862639835953</v>
      </c>
      <c r="K8" s="57">
        <f t="shared" si="18"/>
        <v>-0.59080745341614904</v>
      </c>
      <c r="L8" s="57">
        <f t="shared" si="18"/>
        <v>0.99784946236559136</v>
      </c>
      <c r="M8" s="57">
        <f>(M7-H7)/H7</f>
        <v>0.15185433720678215</v>
      </c>
      <c r="N8" s="57">
        <f>AVERAGE((I8:L8))</f>
        <v>-2.4033983594990704E-2</v>
      </c>
      <c r="O8" s="57">
        <v>-0.4</v>
      </c>
      <c r="P8" s="57">
        <v>-0.05</v>
      </c>
      <c r="Q8" s="57">
        <v>0.1</v>
      </c>
      <c r="R8" s="57">
        <f>(R7-M7)/M7</f>
        <v>0.57226909347493726</v>
      </c>
      <c r="S8" s="57">
        <f>N8</f>
        <v>-2.4033983594990704E-2</v>
      </c>
      <c r="T8" s="57">
        <v>-0.05</v>
      </c>
      <c r="U8" s="57">
        <f t="shared" ref="U8" si="19">P8</f>
        <v>-0.05</v>
      </c>
      <c r="V8" s="57">
        <f>Q8</f>
        <v>0.1</v>
      </c>
      <c r="W8" s="57">
        <f>(W7-R7)/R7</f>
        <v>-0.15873203628440674</v>
      </c>
      <c r="X8" s="57">
        <v>0.02</v>
      </c>
      <c r="Y8" s="57">
        <f t="shared" ref="Y8:AA8" si="20">T8</f>
        <v>-0.05</v>
      </c>
      <c r="Z8" s="57">
        <f t="shared" si="20"/>
        <v>-0.05</v>
      </c>
      <c r="AA8" s="57">
        <f t="shared" si="20"/>
        <v>0.1</v>
      </c>
      <c r="AB8" s="57">
        <f>(AB7-W7)/W7</f>
        <v>1.2605000000000031E-2</v>
      </c>
      <c r="AC8" s="57">
        <f>X8</f>
        <v>0.02</v>
      </c>
      <c r="AD8" s="57">
        <f t="shared" ref="AD8:AF8" si="21">Y8</f>
        <v>-0.05</v>
      </c>
      <c r="AE8" s="57">
        <f t="shared" si="21"/>
        <v>-0.05</v>
      </c>
      <c r="AF8" s="57">
        <f t="shared" si="21"/>
        <v>0.1</v>
      </c>
      <c r="AG8" s="57">
        <f>(AG7-AB7)/AB7</f>
        <v>1.260499999999967E-2</v>
      </c>
      <c r="AH8" s="57">
        <f>AC8</f>
        <v>0.02</v>
      </c>
      <c r="AI8" s="57">
        <f t="shared" ref="AI8:AK8" si="22">AD8</f>
        <v>-0.05</v>
      </c>
      <c r="AJ8" s="57">
        <f t="shared" si="22"/>
        <v>-0.05</v>
      </c>
      <c r="AK8" s="57">
        <f t="shared" si="22"/>
        <v>0.1</v>
      </c>
      <c r="AL8" s="57">
        <f>(AL7-AG7)/AG7</f>
        <v>1.2605000000000005E-2</v>
      </c>
    </row>
    <row r="9" spans="2:38" x14ac:dyDescent="0.35">
      <c r="B9" s="55" t="s">
        <v>76</v>
      </c>
      <c r="C9" s="57">
        <f t="shared" ref="C9:AL9" si="23">C7/C13</f>
        <v>0.58054469998270797</v>
      </c>
      <c r="D9" s="57">
        <f t="shared" si="23"/>
        <v>0.67188081936685284</v>
      </c>
      <c r="E9" s="57">
        <f t="shared" si="23"/>
        <v>0.49281125726521874</v>
      </c>
      <c r="F9" s="57">
        <f t="shared" si="23"/>
        <v>0.41529581529581527</v>
      </c>
      <c r="G9" s="57">
        <f t="shared" si="23"/>
        <v>0.63494347379239469</v>
      </c>
      <c r="H9" s="57">
        <f t="shared" si="23"/>
        <v>0.56554470662209233</v>
      </c>
      <c r="I9" s="57">
        <f t="shared" si="23"/>
        <v>0.63545942532365018</v>
      </c>
      <c r="J9" s="57">
        <f t="shared" si="23"/>
        <v>0.4993288590604027</v>
      </c>
      <c r="K9" s="57">
        <f t="shared" si="23"/>
        <v>0.4327377824487651</v>
      </c>
      <c r="L9" s="57">
        <f t="shared" si="23"/>
        <v>0.66062222222222222</v>
      </c>
      <c r="M9" s="57">
        <f t="shared" si="23"/>
        <v>0.56714835857743717</v>
      </c>
      <c r="N9" s="57">
        <f t="shared" si="23"/>
        <v>0.74660514964735847</v>
      </c>
      <c r="O9" s="57">
        <f t="shared" si="23"/>
        <v>0.62349853135475086</v>
      </c>
      <c r="P9" s="57">
        <f t="shared" si="23"/>
        <v>0.61832695307664232</v>
      </c>
      <c r="Q9" s="57">
        <f t="shared" si="23"/>
        <v>0.6315388016678698</v>
      </c>
      <c r="R9" s="57">
        <f t="shared" si="23"/>
        <v>0.66336787152792831</v>
      </c>
      <c r="S9" s="57">
        <f t="shared" si="23"/>
        <v>0.61895720603285931</v>
      </c>
      <c r="T9" s="57">
        <f t="shared" si="23"/>
        <v>0.59440085180944136</v>
      </c>
      <c r="U9" s="57">
        <f t="shared" si="23"/>
        <v>0.58911105157427468</v>
      </c>
      <c r="V9" s="57">
        <f t="shared" si="23"/>
        <v>0.60267996425611925</v>
      </c>
      <c r="W9" s="57">
        <f t="shared" si="23"/>
        <v>0.60147218884316311</v>
      </c>
      <c r="X9" s="57">
        <f t="shared" si="23"/>
        <v>0.60267996425611925</v>
      </c>
      <c r="Y9" s="57">
        <f t="shared" si="23"/>
        <v>0.58119649421910125</v>
      </c>
      <c r="Z9" s="57">
        <f t="shared" si="23"/>
        <v>0.57586860079052993</v>
      </c>
      <c r="AA9" s="57">
        <f t="shared" si="23"/>
        <v>0.58956739872591069</v>
      </c>
      <c r="AB9" s="57">
        <f t="shared" si="23"/>
        <v>0.5875208554053758</v>
      </c>
      <c r="AC9" s="57">
        <f t="shared" si="23"/>
        <v>0.58956739872591057</v>
      </c>
      <c r="AD9" s="57">
        <f t="shared" si="23"/>
        <v>0.56786673115298936</v>
      </c>
      <c r="AE9" s="57">
        <f t="shared" si="23"/>
        <v>0.56250774933576642</v>
      </c>
      <c r="AF9" s="57">
        <f t="shared" si="23"/>
        <v>0.5763179319606776</v>
      </c>
      <c r="AG9" s="57">
        <f t="shared" si="23"/>
        <v>0.574253678342038</v>
      </c>
      <c r="AH9" s="57">
        <f t="shared" si="23"/>
        <v>0.5763179319606776</v>
      </c>
      <c r="AI9" s="57">
        <f t="shared" si="23"/>
        <v>0.55443020124019504</v>
      </c>
      <c r="AJ9" s="57">
        <f t="shared" si="23"/>
        <v>0.54904735506778513</v>
      </c>
      <c r="AK9" s="57">
        <f t="shared" si="23"/>
        <v>0.56294973965490658</v>
      </c>
      <c r="AL9" s="57">
        <f t="shared" si="23"/>
        <v>0.56087060598782301</v>
      </c>
    </row>
    <row r="10" spans="2:38" x14ac:dyDescent="0.35">
      <c r="B10" s="53" t="s">
        <v>79</v>
      </c>
      <c r="C10" s="54">
        <v>8508</v>
      </c>
      <c r="D10" s="54">
        <v>2100</v>
      </c>
      <c r="E10" s="54">
        <v>2600</v>
      </c>
      <c r="F10" s="54">
        <v>1800</v>
      </c>
      <c r="G10" s="54">
        <v>1700</v>
      </c>
      <c r="H10" s="54">
        <v>16137</v>
      </c>
      <c r="I10" s="54">
        <v>3500</v>
      </c>
      <c r="J10" s="54">
        <v>1600</v>
      </c>
      <c r="K10" s="54">
        <v>2800</v>
      </c>
      <c r="L10" s="54">
        <v>13700</v>
      </c>
      <c r="M10" s="54">
        <v>18268</v>
      </c>
      <c r="N10" s="54">
        <v>4360</v>
      </c>
      <c r="O10" s="54">
        <f>N10*(1+O11)</f>
        <v>4142</v>
      </c>
      <c r="P10" s="54">
        <f t="shared" ref="P10:Q10" si="24">O10*(1+P11)</f>
        <v>4266.26</v>
      </c>
      <c r="Q10" s="54">
        <f t="shared" si="24"/>
        <v>4372.9165000000003</v>
      </c>
      <c r="R10" s="54">
        <f>SUM(N10:Q10)</f>
        <v>17141.176500000001</v>
      </c>
      <c r="S10" s="54">
        <f>Q10*(1+S11)</f>
        <v>4460.3748300000007</v>
      </c>
      <c r="T10" s="54">
        <f>S10*(1+T11)</f>
        <v>4237.3560885000006</v>
      </c>
      <c r="U10" s="54">
        <f t="shared" ref="U10:V10" si="25">T10*(1+U11)</f>
        <v>4364.4767711550012</v>
      </c>
      <c r="V10" s="54">
        <f t="shared" si="25"/>
        <v>4473.5886904338759</v>
      </c>
      <c r="W10" s="54">
        <f>SUM(S10:V10)</f>
        <v>17535.796380088879</v>
      </c>
      <c r="X10" s="54">
        <f>V10*(1+X11)</f>
        <v>4563.0604642425533</v>
      </c>
      <c r="Y10" s="54">
        <f>X10*(1+Y11)</f>
        <v>4334.9074410304256</v>
      </c>
      <c r="Z10" s="54">
        <f t="shared" ref="Z10:AA10" si="26">Y10*(1+Z11)</f>
        <v>4464.9546642613386</v>
      </c>
      <c r="AA10" s="54">
        <f t="shared" si="26"/>
        <v>4576.5785308678715</v>
      </c>
      <c r="AB10" s="54">
        <f>SUM(X10:AA10)</f>
        <v>17939.501100402187</v>
      </c>
      <c r="AC10" s="54">
        <f>AA10*(1+AC11)</f>
        <v>4668.1101014852293</v>
      </c>
      <c r="AD10" s="54">
        <f>AC10*(1+AD11)</f>
        <v>4434.7045964109675</v>
      </c>
      <c r="AE10" s="54">
        <f t="shared" ref="AE10:AF10" si="27">AD10*(1+AE11)</f>
        <v>4567.7457343032966</v>
      </c>
      <c r="AF10" s="54">
        <f t="shared" si="27"/>
        <v>4681.9393776608786</v>
      </c>
      <c r="AG10" s="54">
        <f>SUM(AC10:AF10)</f>
        <v>18352.499809860372</v>
      </c>
      <c r="AH10" s="54">
        <f>AF10*(1+AH11)</f>
        <v>4775.5781652140959</v>
      </c>
      <c r="AI10" s="54">
        <f>AH10*(1+AI11)</f>
        <v>4536.7992569533908</v>
      </c>
      <c r="AJ10" s="54">
        <f>AI10*(1+AJ11)</f>
        <v>4672.9032346619924</v>
      </c>
      <c r="AK10" s="54">
        <f>AJ10*(1+AK11)</f>
        <v>4789.7258155285417</v>
      </c>
      <c r="AL10" s="54">
        <f>SUM(AH10:AK10)</f>
        <v>18775.006472358022</v>
      </c>
    </row>
    <row r="11" spans="2:38" x14ac:dyDescent="0.35">
      <c r="B11" s="55" t="s">
        <v>80</v>
      </c>
      <c r="C11" s="56"/>
      <c r="D11" s="56"/>
      <c r="E11" s="106">
        <f>(E10-D10)/D10</f>
        <v>0.23809523809523808</v>
      </c>
      <c r="F11" s="106">
        <f t="shared" ref="F11:G11" si="28">(F10-E10)/E10</f>
        <v>-0.30769230769230771</v>
      </c>
      <c r="G11" s="106">
        <f t="shared" si="28"/>
        <v>-5.5555555555555552E-2</v>
      </c>
      <c r="H11" s="58">
        <f>(H10-C10)/C10</f>
        <v>0.8966854724964739</v>
      </c>
      <c r="I11" s="106">
        <f>(I10-G10)/G10</f>
        <v>1.0588235294117647</v>
      </c>
      <c r="J11" s="106">
        <f>(J10-I10)/I10</f>
        <v>-0.54285714285714282</v>
      </c>
      <c r="K11" s="106">
        <f>(K10-J10)/J10</f>
        <v>0.75</v>
      </c>
      <c r="L11" s="106">
        <f>(L10-K10)/K10</f>
        <v>3.8928571428571428</v>
      </c>
      <c r="M11" s="58">
        <f>(M10-H10)/H10</f>
        <v>0.13205676395860444</v>
      </c>
      <c r="N11" s="58">
        <f>2%</f>
        <v>0.02</v>
      </c>
      <c r="O11" s="58">
        <v>-0.05</v>
      </c>
      <c r="P11" s="58">
        <v>0.03</v>
      </c>
      <c r="Q11" s="58">
        <v>2.5000000000000001E-2</v>
      </c>
      <c r="R11" s="58">
        <f>(R10-M10)/M10</f>
        <v>-6.1682915480621776E-2</v>
      </c>
      <c r="S11" s="58">
        <f>N11</f>
        <v>0.02</v>
      </c>
      <c r="T11" s="58">
        <f t="shared" ref="T11:V11" si="29">O11</f>
        <v>-0.05</v>
      </c>
      <c r="U11" s="58">
        <f t="shared" si="29"/>
        <v>0.03</v>
      </c>
      <c r="V11" s="58">
        <f t="shared" si="29"/>
        <v>2.5000000000000001E-2</v>
      </c>
      <c r="W11" s="58">
        <f>(W10-R10)/R10</f>
        <v>2.3021750000000164E-2</v>
      </c>
      <c r="X11" s="58">
        <f>S11</f>
        <v>0.02</v>
      </c>
      <c r="Y11" s="58">
        <f t="shared" ref="Y11:AA11" si="30">T11</f>
        <v>-0.05</v>
      </c>
      <c r="Z11" s="58">
        <f t="shared" si="30"/>
        <v>0.03</v>
      </c>
      <c r="AA11" s="58">
        <f t="shared" si="30"/>
        <v>2.5000000000000001E-2</v>
      </c>
      <c r="AB11" s="58">
        <f>(AB10-W10)/W10</f>
        <v>2.3021749999999817E-2</v>
      </c>
      <c r="AC11" s="58">
        <f>X11</f>
        <v>0.02</v>
      </c>
      <c r="AD11" s="58">
        <f t="shared" ref="AD11:AF11" si="31">Y11</f>
        <v>-0.05</v>
      </c>
      <c r="AE11" s="58">
        <f t="shared" si="31"/>
        <v>0.03</v>
      </c>
      <c r="AF11" s="58">
        <f t="shared" si="31"/>
        <v>2.5000000000000001E-2</v>
      </c>
      <c r="AG11" s="58">
        <f>(AG10-AB10)/AB10</f>
        <v>2.3021750000000039E-2</v>
      </c>
      <c r="AH11" s="58">
        <f>AC11</f>
        <v>0.02</v>
      </c>
      <c r="AI11" s="58">
        <f t="shared" ref="AI11:AK11" si="32">AD11</f>
        <v>-0.05</v>
      </c>
      <c r="AJ11" s="58">
        <f t="shared" si="32"/>
        <v>0.03</v>
      </c>
      <c r="AK11" s="58">
        <f t="shared" si="32"/>
        <v>2.5000000000000001E-2</v>
      </c>
      <c r="AL11" s="58">
        <f>(AL10-AG10)/AG10</f>
        <v>2.3021749999999827E-2</v>
      </c>
    </row>
    <row r="12" spans="2:38" x14ac:dyDescent="0.35">
      <c r="B12" s="55" t="s">
        <v>76</v>
      </c>
      <c r="C12" s="57">
        <f t="shared" ref="C12:AL12" si="33">C10/C13</f>
        <v>4.904029050665744E-3</v>
      </c>
      <c r="D12" s="57">
        <f t="shared" si="33"/>
        <v>3.910614525139665E-3</v>
      </c>
      <c r="E12" s="57">
        <f t="shared" si="33"/>
        <v>7.9535026001835429E-3</v>
      </c>
      <c r="F12" s="57">
        <f t="shared" si="33"/>
        <v>5.1948051948051948E-3</v>
      </c>
      <c r="G12" s="57">
        <f t="shared" si="33"/>
        <v>3.4943473792394654E-3</v>
      </c>
      <c r="H12" s="57">
        <f t="shared" si="33"/>
        <v>9.5094643832637667E-3</v>
      </c>
      <c r="I12" s="57">
        <f t="shared" si="33"/>
        <v>5.5257341332491314E-3</v>
      </c>
      <c r="J12" s="57">
        <f t="shared" si="33"/>
        <v>4.2953020134228184E-3</v>
      </c>
      <c r="K12" s="57">
        <f t="shared" si="33"/>
        <v>7.3568050446663168E-3</v>
      </c>
      <c r="L12" s="57">
        <f t="shared" si="33"/>
        <v>2.4355555555555554E-2</v>
      </c>
      <c r="M12" s="57">
        <f t="shared" si="33"/>
        <v>9.3725212944217387E-3</v>
      </c>
      <c r="N12" s="57">
        <f>N10/N13</f>
        <v>5.2385586754616778E-3</v>
      </c>
      <c r="O12" s="57">
        <f t="shared" si="33"/>
        <v>6.9267357719211536E-3</v>
      </c>
      <c r="P12" s="57">
        <f t="shared" si="33"/>
        <v>7.4477481763432886E-3</v>
      </c>
      <c r="Q12" s="57">
        <f t="shared" si="33"/>
        <v>7.0882336504739926E-3</v>
      </c>
      <c r="R12" s="57">
        <f t="shared" si="33"/>
        <v>6.542397639350315E-3</v>
      </c>
      <c r="S12" s="57">
        <f t="shared" si="33"/>
        <v>7.2604591411727214E-3</v>
      </c>
      <c r="T12" s="57">
        <f t="shared" si="33"/>
        <v>6.9724094912816991E-3</v>
      </c>
      <c r="U12" s="57">
        <f t="shared" si="33"/>
        <v>7.4922843542170004E-3</v>
      </c>
      <c r="V12" s="57">
        <f t="shared" si="33"/>
        <v>7.1422494746307529E-3</v>
      </c>
      <c r="W12" s="57">
        <f t="shared" si="33"/>
        <v>7.213542087123233E-3</v>
      </c>
      <c r="X12" s="57">
        <f t="shared" si="33"/>
        <v>7.1422494746307529E-3</v>
      </c>
      <c r="Y12" s="57">
        <f t="shared" si="33"/>
        <v>6.8876528202114753E-3</v>
      </c>
      <c r="Z12" s="57">
        <f t="shared" si="33"/>
        <v>7.399208760603862E-3</v>
      </c>
      <c r="AA12" s="57">
        <f t="shared" si="33"/>
        <v>7.0587292151866789E-3</v>
      </c>
      <c r="AB12" s="57">
        <f t="shared" si="33"/>
        <v>7.1187068037310034E-3</v>
      </c>
      <c r="AC12" s="57">
        <f t="shared" si="33"/>
        <v>7.0587292151866781E-3</v>
      </c>
      <c r="AD12" s="57">
        <f t="shared" si="33"/>
        <v>6.7989130575818622E-3</v>
      </c>
      <c r="AE12" s="57">
        <f t="shared" si="33"/>
        <v>7.3018883968563614E-3</v>
      </c>
      <c r="AF12" s="57">
        <f t="shared" si="33"/>
        <v>6.9710788322221344E-3</v>
      </c>
      <c r="AG12" s="57">
        <f t="shared" si="33"/>
        <v>7.0295318660954413E-3</v>
      </c>
      <c r="AH12" s="57">
        <f t="shared" si="33"/>
        <v>6.9710788322221336E-3</v>
      </c>
      <c r="AI12" s="57">
        <f t="shared" si="33"/>
        <v>6.7063272292452103E-3</v>
      </c>
      <c r="AJ12" s="57">
        <f t="shared" si="33"/>
        <v>7.2004772804787776E-3</v>
      </c>
      <c r="AK12" s="57">
        <f t="shared" si="33"/>
        <v>6.8794272683862113E-3</v>
      </c>
      <c r="AL12" s="57">
        <f t="shared" si="33"/>
        <v>6.9363356113031245E-3</v>
      </c>
    </row>
    <row r="13" spans="2:38" x14ac:dyDescent="0.35">
      <c r="B13" s="59" t="s">
        <v>81</v>
      </c>
      <c r="C13" s="85">
        <f>SUM(C4,C7,C10)</f>
        <v>1734900</v>
      </c>
      <c r="D13" s="85">
        <f t="shared" ref="D13:AL13" si="34">SUM(D4,D7,D10)</f>
        <v>537000</v>
      </c>
      <c r="E13" s="85">
        <f t="shared" si="34"/>
        <v>326900</v>
      </c>
      <c r="F13" s="85">
        <f t="shared" si="34"/>
        <v>346500</v>
      </c>
      <c r="G13" s="85">
        <f t="shared" si="34"/>
        <v>486500</v>
      </c>
      <c r="H13" s="85">
        <f t="shared" si="34"/>
        <v>1696941</v>
      </c>
      <c r="I13" s="85">
        <f t="shared" si="34"/>
        <v>633400</v>
      </c>
      <c r="J13" s="85">
        <f t="shared" si="34"/>
        <v>372500</v>
      </c>
      <c r="K13" s="85">
        <f t="shared" si="34"/>
        <v>380600</v>
      </c>
      <c r="L13" s="85">
        <f t="shared" si="34"/>
        <v>562500</v>
      </c>
      <c r="M13" s="85">
        <f t="shared" si="34"/>
        <v>1949102</v>
      </c>
      <c r="N13" s="85">
        <f t="shared" si="34"/>
        <v>832290</v>
      </c>
      <c r="O13" s="85">
        <f t="shared" si="34"/>
        <v>597972.86</v>
      </c>
      <c r="P13" s="85">
        <f t="shared" si="34"/>
        <v>572825.4902</v>
      </c>
      <c r="Q13" s="85">
        <f t="shared" si="34"/>
        <v>616926.12230800011</v>
      </c>
      <c r="R13" s="85">
        <f t="shared" si="34"/>
        <v>2620014.4725080002</v>
      </c>
      <c r="S13" s="85">
        <f t="shared" si="34"/>
        <v>614337.84603318537</v>
      </c>
      <c r="T13" s="85">
        <f t="shared" si="34"/>
        <v>607731.9603500613</v>
      </c>
      <c r="U13" s="85">
        <f t="shared" si="34"/>
        <v>582529.51500679145</v>
      </c>
      <c r="V13" s="85">
        <f t="shared" si="34"/>
        <v>626355.70296501799</v>
      </c>
      <c r="W13" s="85">
        <f t="shared" si="34"/>
        <v>2430955.0243550558</v>
      </c>
      <c r="X13" s="85">
        <f t="shared" si="34"/>
        <v>638882.81702431838</v>
      </c>
      <c r="Y13" s="85">
        <f t="shared" si="34"/>
        <v>629373.68566398334</v>
      </c>
      <c r="Z13" s="85">
        <f t="shared" si="34"/>
        <v>603436.77394729247</v>
      </c>
      <c r="AA13" s="85">
        <f t="shared" si="34"/>
        <v>648357.28802593495</v>
      </c>
      <c r="AB13" s="85">
        <f t="shared" si="34"/>
        <v>2520050.5646615294</v>
      </c>
      <c r="AC13" s="85">
        <f t="shared" si="34"/>
        <v>661324.4337864538</v>
      </c>
      <c r="AD13" s="85">
        <f t="shared" si="34"/>
        <v>652266.70187605522</v>
      </c>
      <c r="AE13" s="85">
        <f t="shared" si="34"/>
        <v>625556.77189887222</v>
      </c>
      <c r="AF13" s="85">
        <f t="shared" si="34"/>
        <v>671623.35849936749</v>
      </c>
      <c r="AG13" s="85">
        <f t="shared" si="34"/>
        <v>2610771.2660607486</v>
      </c>
      <c r="AH13" s="85">
        <f t="shared" si="34"/>
        <v>685055.82566935488</v>
      </c>
      <c r="AI13" s="85">
        <f t="shared" si="34"/>
        <v>676495.36055579595</v>
      </c>
      <c r="AJ13" s="85">
        <f t="shared" si="34"/>
        <v>648971.31851671916</v>
      </c>
      <c r="AK13" s="85">
        <f t="shared" si="34"/>
        <v>696239.03686565533</v>
      </c>
      <c r="AL13" s="85">
        <f t="shared" si="34"/>
        <v>2706761.5416075252</v>
      </c>
    </row>
    <row r="14" spans="2:38" x14ac:dyDescent="0.35">
      <c r="B14" s="55" t="s">
        <v>78</v>
      </c>
      <c r="C14" s="56"/>
      <c r="D14" s="56"/>
      <c r="E14" s="106">
        <f>(E13-D13)/D13</f>
        <v>-0.39124767225325885</v>
      </c>
      <c r="F14" s="106">
        <f t="shared" ref="F14:G14" si="35">(F13-E13)/E13</f>
        <v>5.9957173447537475E-2</v>
      </c>
      <c r="G14" s="106">
        <f t="shared" si="35"/>
        <v>0.40404040404040403</v>
      </c>
      <c r="H14" s="57">
        <f>(H13-C13)/C13</f>
        <v>-2.1879647241915962E-2</v>
      </c>
      <c r="I14" s="57">
        <f>(I13-G13)/G13</f>
        <v>0.30195272353545732</v>
      </c>
      <c r="J14" s="57">
        <f>(J13-I13)/I13</f>
        <v>-0.41190401010419958</v>
      </c>
      <c r="K14" s="57">
        <f t="shared" ref="K14:L14" si="36">(K13-J13)/J13</f>
        <v>2.1744966442953019E-2</v>
      </c>
      <c r="L14" s="57">
        <f t="shared" si="36"/>
        <v>0.47792958486600107</v>
      </c>
      <c r="M14" s="57">
        <f>(M13-H13)/H13</f>
        <v>0.14859738788797017</v>
      </c>
      <c r="N14" s="57">
        <f>(N13-L13)/L13</f>
        <v>0.47962666666666665</v>
      </c>
      <c r="O14" s="57">
        <f>(O13-N13)/N13</f>
        <v>-0.28153304737531393</v>
      </c>
      <c r="P14" s="57">
        <f>(P13-O13)/O13</f>
        <v>-4.2054366480779724E-2</v>
      </c>
      <c r="Q14" s="57">
        <f>(Q13-P13)/P13</f>
        <v>7.698790096195357E-2</v>
      </c>
      <c r="R14" s="57">
        <f>(R13-M13)/M13</f>
        <v>0.34421619417967875</v>
      </c>
      <c r="S14" s="57">
        <f>(S13-Q13)/Q13</f>
        <v>-4.195439585426633E-3</v>
      </c>
      <c r="T14" s="57">
        <f>(T13-S13)/S13</f>
        <v>-1.0752854843273374E-2</v>
      </c>
      <c r="U14" s="57">
        <f>(U13-T13)/T13</f>
        <v>-4.1469672466712008E-2</v>
      </c>
      <c r="V14" s="57">
        <f>(V13-U13)/U13</f>
        <v>7.5234278829143256E-2</v>
      </c>
      <c r="W14" s="57">
        <f>(W13-R13)/R13</f>
        <v>-7.2159696114948518E-2</v>
      </c>
      <c r="X14" s="57">
        <f>(X13-V13)/V13</f>
        <v>2.0000000000000056E-2</v>
      </c>
      <c r="Y14" s="57">
        <f>(Y13-X13)/X13</f>
        <v>-1.4883999235767657E-2</v>
      </c>
      <c r="Z14" s="57">
        <f>(Z13-Y13)/Y13</f>
        <v>-4.1210670715169269E-2</v>
      </c>
      <c r="AA14" s="57">
        <f>(AA13-Z13)/Z13</f>
        <v>7.4441127916022698E-2</v>
      </c>
      <c r="AB14" s="57">
        <f>(AB13-W13)/W13</f>
        <v>3.6650427265766096E-2</v>
      </c>
      <c r="AC14" s="57">
        <f>(AC13-AA13)/AA13</f>
        <v>2.0000000000000229E-2</v>
      </c>
      <c r="AD14" s="57">
        <f>(AD13-AC13)/AC13</f>
        <v>-1.3696351514699036E-2</v>
      </c>
      <c r="AE14" s="57">
        <f>(AE13-AD13)/AD13</f>
        <v>-4.0949399839604966E-2</v>
      </c>
      <c r="AF14" s="57">
        <f>(AF13-AE13)/AE13</f>
        <v>7.364093663419316E-2</v>
      </c>
      <c r="AG14" s="57">
        <f>(AG13-AB13)/AB13</f>
        <v>3.5999555989625155E-2</v>
      </c>
      <c r="AH14" s="57">
        <f>(AH13-AF13)/AF13</f>
        <v>2.0000000000000056E-2</v>
      </c>
      <c r="AI14" s="57">
        <f>(AI13-AH13)/AH13</f>
        <v>-1.2496010971360848E-2</v>
      </c>
      <c r="AJ14" s="57">
        <f>(AJ13-AI13)/AI13</f>
        <v>-4.0686224391049124E-2</v>
      </c>
      <c r="AK14" s="57">
        <f>(AK13-AJ13)/AJ13</f>
        <v>7.2834834144859736E-2</v>
      </c>
      <c r="AL14" s="57">
        <f>(AL13-AG13)/AG13</f>
        <v>3.6767018541463851E-2</v>
      </c>
    </row>
    <row r="15" spans="2:38" x14ac:dyDescent="0.35">
      <c r="B15" s="60" t="s">
        <v>76</v>
      </c>
      <c r="C15" s="61">
        <f>C13/C13</f>
        <v>1</v>
      </c>
      <c r="D15" s="61">
        <f t="shared" ref="D15:AL15" si="37">D13/D13</f>
        <v>1</v>
      </c>
      <c r="E15" s="61">
        <f t="shared" si="37"/>
        <v>1</v>
      </c>
      <c r="F15" s="61">
        <f t="shared" si="37"/>
        <v>1</v>
      </c>
      <c r="G15" s="61">
        <f t="shared" si="37"/>
        <v>1</v>
      </c>
      <c r="H15" s="61">
        <f t="shared" si="37"/>
        <v>1</v>
      </c>
      <c r="I15" s="61">
        <f t="shared" si="37"/>
        <v>1</v>
      </c>
      <c r="J15" s="61">
        <f t="shared" si="37"/>
        <v>1</v>
      </c>
      <c r="K15" s="61">
        <f t="shared" si="37"/>
        <v>1</v>
      </c>
      <c r="L15" s="61">
        <f t="shared" si="37"/>
        <v>1</v>
      </c>
      <c r="M15" s="61">
        <f t="shared" si="37"/>
        <v>1</v>
      </c>
      <c r="N15" s="61">
        <f t="shared" si="37"/>
        <v>1</v>
      </c>
      <c r="O15" s="61">
        <f t="shared" si="37"/>
        <v>1</v>
      </c>
      <c r="P15" s="61">
        <f t="shared" si="37"/>
        <v>1</v>
      </c>
      <c r="Q15" s="61">
        <f t="shared" si="37"/>
        <v>1</v>
      </c>
      <c r="R15" s="61">
        <f t="shared" si="37"/>
        <v>1</v>
      </c>
      <c r="S15" s="61">
        <f t="shared" si="37"/>
        <v>1</v>
      </c>
      <c r="T15" s="61">
        <f t="shared" si="37"/>
        <v>1</v>
      </c>
      <c r="U15" s="61">
        <f t="shared" si="37"/>
        <v>1</v>
      </c>
      <c r="V15" s="61">
        <f t="shared" si="37"/>
        <v>1</v>
      </c>
      <c r="W15" s="61">
        <f t="shared" si="37"/>
        <v>1</v>
      </c>
      <c r="X15" s="61">
        <f t="shared" si="37"/>
        <v>1</v>
      </c>
      <c r="Y15" s="61">
        <f t="shared" si="37"/>
        <v>1</v>
      </c>
      <c r="Z15" s="61">
        <f t="shared" si="37"/>
        <v>1</v>
      </c>
      <c r="AA15" s="61">
        <f t="shared" si="37"/>
        <v>1</v>
      </c>
      <c r="AB15" s="61">
        <f t="shared" si="37"/>
        <v>1</v>
      </c>
      <c r="AC15" s="61">
        <f t="shared" si="37"/>
        <v>1</v>
      </c>
      <c r="AD15" s="61">
        <f t="shared" si="37"/>
        <v>1</v>
      </c>
      <c r="AE15" s="61">
        <f t="shared" si="37"/>
        <v>1</v>
      </c>
      <c r="AF15" s="61">
        <f t="shared" si="37"/>
        <v>1</v>
      </c>
      <c r="AG15" s="61">
        <f t="shared" si="37"/>
        <v>1</v>
      </c>
      <c r="AH15" s="61">
        <f t="shared" si="37"/>
        <v>1</v>
      </c>
      <c r="AI15" s="61">
        <f t="shared" si="37"/>
        <v>1</v>
      </c>
      <c r="AJ15" s="61">
        <f t="shared" si="37"/>
        <v>1</v>
      </c>
      <c r="AK15" s="61">
        <f t="shared" si="37"/>
        <v>1</v>
      </c>
      <c r="AL15" s="61">
        <f t="shared" si="37"/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C5600-F643-4AC6-8CCC-9E6B891DBA74}">
  <dimension ref="B2:L53"/>
  <sheetViews>
    <sheetView showGridLines="0" topLeftCell="A20" zoomScale="60" zoomScaleNormal="60" workbookViewId="0">
      <selection activeCell="B27" sqref="B27:K51"/>
    </sheetView>
  </sheetViews>
  <sheetFormatPr defaultRowHeight="14.5" outlineLevelCol="1" x14ac:dyDescent="0.35"/>
  <cols>
    <col min="1" max="1" width="2.81640625" customWidth="1"/>
    <col min="2" max="2" width="73.81640625" bestFit="1" customWidth="1"/>
    <col min="3" max="3" width="11.7265625" bestFit="1" customWidth="1"/>
    <col min="4" max="4" width="16.81640625" hidden="1" customWidth="1" outlineLevel="1"/>
    <col min="5" max="7" width="17.26953125" hidden="1" customWidth="1" outlineLevel="1"/>
    <col min="8" max="8" width="16.81640625" bestFit="1" customWidth="1" collapsed="1"/>
    <col min="9" max="9" width="17.26953125" bestFit="1" customWidth="1"/>
    <col min="10" max="10" width="16.81640625" bestFit="1" customWidth="1"/>
    <col min="11" max="11" width="16.453125" bestFit="1" customWidth="1"/>
    <col min="12" max="12" width="15.7265625" customWidth="1"/>
  </cols>
  <sheetData>
    <row r="2" spans="2:12" x14ac:dyDescent="0.35">
      <c r="B2" s="16" t="s">
        <v>0</v>
      </c>
      <c r="C2" s="17"/>
      <c r="D2" s="17"/>
      <c r="E2" s="17"/>
      <c r="F2" s="17"/>
      <c r="G2" s="17"/>
      <c r="H2" s="17"/>
      <c r="I2" s="17"/>
      <c r="J2" s="18"/>
      <c r="K2" s="18"/>
      <c r="L2" s="13"/>
    </row>
    <row r="3" spans="2:12" x14ac:dyDescent="0.35">
      <c r="B3" s="33" t="s">
        <v>82</v>
      </c>
      <c r="C3" s="12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2" t="s">
        <v>13</v>
      </c>
      <c r="I3" s="10" t="s">
        <v>14</v>
      </c>
      <c r="J3" s="19" t="s">
        <v>15</v>
      </c>
      <c r="K3" s="19" t="s">
        <v>16</v>
      </c>
      <c r="L3" s="14"/>
    </row>
    <row r="4" spans="2:12" x14ac:dyDescent="0.35">
      <c r="B4" s="26" t="s">
        <v>83</v>
      </c>
      <c r="C4" s="133"/>
      <c r="D4" s="133"/>
      <c r="E4" s="133"/>
      <c r="F4" s="133"/>
      <c r="G4" s="133"/>
      <c r="H4" s="133"/>
      <c r="I4" s="133"/>
      <c r="J4" s="133"/>
      <c r="K4" s="27"/>
      <c r="L4" s="1"/>
    </row>
    <row r="5" spans="2:12" x14ac:dyDescent="0.35">
      <c r="B5" s="21" t="s">
        <v>84</v>
      </c>
      <c r="C5" s="134">
        <v>9777</v>
      </c>
      <c r="D5" s="134">
        <v>54137</v>
      </c>
      <c r="E5" s="134">
        <v>31608</v>
      </c>
      <c r="F5" s="134">
        <v>6955</v>
      </c>
      <c r="G5" s="134">
        <v>6356</v>
      </c>
      <c r="H5" s="134">
        <v>13442</v>
      </c>
      <c r="I5" s="134">
        <v>1175</v>
      </c>
      <c r="J5" s="134">
        <v>10181</v>
      </c>
      <c r="K5" s="40">
        <v>8921</v>
      </c>
    </row>
    <row r="6" spans="2:12" x14ac:dyDescent="0.35">
      <c r="B6" s="21" t="s">
        <v>85</v>
      </c>
      <c r="C6" s="135">
        <v>3881</v>
      </c>
      <c r="D6" s="135">
        <v>4027</v>
      </c>
      <c r="E6" s="135">
        <v>4105</v>
      </c>
      <c r="F6" s="135">
        <v>4257</v>
      </c>
      <c r="G6" s="135">
        <v>4383</v>
      </c>
      <c r="H6" s="135">
        <v>4483</v>
      </c>
      <c r="I6" s="135">
        <v>4559</v>
      </c>
      <c r="J6" s="135">
        <v>4753</v>
      </c>
      <c r="K6" s="41">
        <v>4889</v>
      </c>
    </row>
    <row r="7" spans="2:12" x14ac:dyDescent="0.35">
      <c r="B7" s="21" t="s">
        <v>86</v>
      </c>
      <c r="C7" s="135">
        <v>255805</v>
      </c>
      <c r="D7" s="135">
        <v>238903</v>
      </c>
      <c r="E7" s="135">
        <v>170980</v>
      </c>
      <c r="F7" s="135">
        <v>160478</v>
      </c>
      <c r="G7" s="135">
        <v>265961</v>
      </c>
      <c r="H7" s="135">
        <v>282382</v>
      </c>
      <c r="I7" s="135">
        <v>189437</v>
      </c>
      <c r="J7" s="135">
        <v>181956</v>
      </c>
      <c r="K7" s="41">
        <v>321652</v>
      </c>
    </row>
    <row r="8" spans="2:12" x14ac:dyDescent="0.35">
      <c r="B8" s="21" t="s">
        <v>87</v>
      </c>
      <c r="C8" s="135">
        <v>117172</v>
      </c>
      <c r="D8" s="135">
        <v>92894</v>
      </c>
      <c r="E8" s="135">
        <v>105987</v>
      </c>
      <c r="F8" s="135">
        <v>126358</v>
      </c>
      <c r="G8" s="135">
        <v>117400</v>
      </c>
      <c r="H8" s="135">
        <v>102603</v>
      </c>
      <c r="I8" s="135">
        <v>114089</v>
      </c>
      <c r="J8" s="135">
        <v>145743</v>
      </c>
      <c r="K8" s="41">
        <v>150979</v>
      </c>
    </row>
    <row r="9" spans="2:12" x14ac:dyDescent="0.35">
      <c r="B9" s="21" t="s">
        <v>88</v>
      </c>
      <c r="C9" s="135">
        <v>342</v>
      </c>
      <c r="D9" s="135">
        <v>1780</v>
      </c>
      <c r="E9" s="135">
        <v>1581</v>
      </c>
      <c r="F9" s="135">
        <v>2001</v>
      </c>
      <c r="G9" s="135">
        <v>1848</v>
      </c>
      <c r="H9" s="135">
        <v>1917</v>
      </c>
      <c r="I9" s="135">
        <v>3925</v>
      </c>
      <c r="J9" s="135">
        <v>12316</v>
      </c>
      <c r="K9" s="41">
        <v>4373</v>
      </c>
    </row>
    <row r="10" spans="2:12" x14ac:dyDescent="0.35">
      <c r="B10" s="21" t="s">
        <v>89</v>
      </c>
      <c r="C10" s="135">
        <v>16446</v>
      </c>
      <c r="D10" s="135">
        <v>22319</v>
      </c>
      <c r="E10" s="135">
        <v>20118</v>
      </c>
      <c r="F10" s="135">
        <v>20828</v>
      </c>
      <c r="G10" s="135">
        <v>19446</v>
      </c>
      <c r="H10" s="135">
        <v>18115</v>
      </c>
      <c r="I10" s="135">
        <v>17573</v>
      </c>
      <c r="J10" s="135">
        <v>17472</v>
      </c>
      <c r="K10" s="41">
        <v>18017</v>
      </c>
    </row>
    <row r="11" spans="2:12" x14ac:dyDescent="0.35">
      <c r="B11" s="21" t="s">
        <v>90</v>
      </c>
      <c r="C11" s="135">
        <v>43282</v>
      </c>
      <c r="D11" s="135">
        <v>49415</v>
      </c>
      <c r="E11" s="135">
        <v>51745</v>
      </c>
      <c r="F11" s="135">
        <v>49493</v>
      </c>
      <c r="G11" s="135">
        <v>51676</v>
      </c>
      <c r="H11" s="135">
        <v>129951</v>
      </c>
      <c r="I11" s="135">
        <v>218628</v>
      </c>
      <c r="J11" s="135">
        <v>213031</v>
      </c>
      <c r="K11" s="41">
        <v>270290</v>
      </c>
    </row>
    <row r="12" spans="2:12" x14ac:dyDescent="0.35">
      <c r="B12" s="21" t="s">
        <v>91</v>
      </c>
      <c r="C12" s="135">
        <v>26479</v>
      </c>
      <c r="D12" s="135">
        <v>26198</v>
      </c>
      <c r="E12" s="135">
        <v>27981</v>
      </c>
      <c r="F12" s="135">
        <v>33287</v>
      </c>
      <c r="G12" s="135">
        <v>26221</v>
      </c>
      <c r="H12" s="135">
        <v>25722</v>
      </c>
      <c r="I12" s="135">
        <v>22353</v>
      </c>
      <c r="J12" s="135">
        <v>42274</v>
      </c>
      <c r="K12" s="41">
        <v>29012</v>
      </c>
    </row>
    <row r="13" spans="2:12" x14ac:dyDescent="0.35">
      <c r="B13" s="29" t="s">
        <v>92</v>
      </c>
      <c r="C13" s="11">
        <v>473184</v>
      </c>
      <c r="D13" s="30">
        <v>489673</v>
      </c>
      <c r="E13" s="30">
        <v>414105</v>
      </c>
      <c r="F13" s="30">
        <v>403657</v>
      </c>
      <c r="G13" s="30">
        <v>493291</v>
      </c>
      <c r="H13" s="30">
        <v>578615</v>
      </c>
      <c r="I13" s="30">
        <v>571739</v>
      </c>
      <c r="J13" s="30">
        <v>627726</v>
      </c>
      <c r="K13" s="38">
        <v>808133</v>
      </c>
    </row>
    <row r="14" spans="2:12" x14ac:dyDescent="0.35">
      <c r="B14" s="21" t="s">
        <v>93</v>
      </c>
      <c r="C14" s="135">
        <v>6784679</v>
      </c>
      <c r="D14" s="135">
        <v>6808261</v>
      </c>
      <c r="E14" s="135">
        <v>6954274</v>
      </c>
      <c r="F14" s="135">
        <v>7128387</v>
      </c>
      <c r="G14" s="135">
        <v>7305530</v>
      </c>
      <c r="H14" s="135">
        <v>7415818</v>
      </c>
      <c r="I14" s="135">
        <v>7558204</v>
      </c>
      <c r="J14" s="135">
        <v>7697880</v>
      </c>
      <c r="K14" s="41">
        <v>7856573</v>
      </c>
    </row>
    <row r="15" spans="2:12" x14ac:dyDescent="0.35">
      <c r="B15" s="21" t="s">
        <v>94</v>
      </c>
      <c r="C15" s="135">
        <v>-1281493</v>
      </c>
      <c r="D15" s="135">
        <v>-1223979</v>
      </c>
      <c r="E15" s="135">
        <v>-1251075</v>
      </c>
      <c r="F15" s="135">
        <v>-1276410</v>
      </c>
      <c r="G15" s="135">
        <v>-1285816</v>
      </c>
      <c r="H15" s="135">
        <v>-1320525</v>
      </c>
      <c r="I15" s="135">
        <v>-1361453</v>
      </c>
      <c r="J15" s="135">
        <v>-1380304</v>
      </c>
      <c r="K15" s="41">
        <v>-1407397</v>
      </c>
    </row>
    <row r="16" spans="2:12" x14ac:dyDescent="0.35">
      <c r="B16" s="21" t="s">
        <v>95</v>
      </c>
      <c r="C16" s="135">
        <v>5503186</v>
      </c>
      <c r="D16" s="135">
        <v>5584282</v>
      </c>
      <c r="E16" s="135">
        <v>5703199</v>
      </c>
      <c r="F16" s="135">
        <v>5851977</v>
      </c>
      <c r="G16" s="135">
        <v>6019714</v>
      </c>
      <c r="H16" s="135">
        <v>6095293</v>
      </c>
      <c r="I16" s="135">
        <v>6196751</v>
      </c>
      <c r="J16" s="135">
        <v>6317576</v>
      </c>
      <c r="K16" s="41">
        <v>6449176</v>
      </c>
    </row>
    <row r="17" spans="2:12" x14ac:dyDescent="0.35">
      <c r="B17" s="26" t="s">
        <v>96</v>
      </c>
      <c r="C17" s="133"/>
      <c r="D17" s="133"/>
      <c r="E17" s="133"/>
      <c r="F17" s="133"/>
      <c r="G17" s="133"/>
      <c r="H17" s="133"/>
      <c r="I17" s="133"/>
      <c r="J17" s="133"/>
      <c r="K17" s="27"/>
    </row>
    <row r="18" spans="2:12" x14ac:dyDescent="0.35">
      <c r="B18" s="21" t="s">
        <v>97</v>
      </c>
      <c r="C18" s="135">
        <v>1299454</v>
      </c>
      <c r="D18" s="135">
        <v>1299454</v>
      </c>
      <c r="E18" s="135">
        <v>1299454</v>
      </c>
      <c r="F18" s="135">
        <v>1299454</v>
      </c>
      <c r="G18" s="135">
        <v>1299454</v>
      </c>
      <c r="H18" s="135">
        <v>1299454</v>
      </c>
      <c r="I18" s="135">
        <v>1299454</v>
      </c>
      <c r="J18" s="135">
        <v>1299454</v>
      </c>
      <c r="K18" s="41">
        <v>1299454</v>
      </c>
    </row>
    <row r="19" spans="2:12" x14ac:dyDescent="0.35">
      <c r="B19" s="21" t="s">
        <v>98</v>
      </c>
      <c r="C19" s="135">
        <v>13266</v>
      </c>
      <c r="D19" s="135">
        <v>13083</v>
      </c>
      <c r="E19" s="135">
        <v>12536</v>
      </c>
      <c r="F19" s="135">
        <v>12242</v>
      </c>
      <c r="G19" s="135">
        <v>11944</v>
      </c>
      <c r="H19" s="135">
        <v>11649</v>
      </c>
      <c r="I19" s="135">
        <v>11356</v>
      </c>
      <c r="J19" s="135">
        <v>11063</v>
      </c>
      <c r="K19" s="41">
        <v>10770</v>
      </c>
    </row>
    <row r="20" spans="2:12" x14ac:dyDescent="0.35">
      <c r="B20" s="21" t="s">
        <v>99</v>
      </c>
      <c r="C20" s="135">
        <v>228062</v>
      </c>
      <c r="D20" s="135">
        <v>222814</v>
      </c>
      <c r="E20" s="135">
        <v>220567</v>
      </c>
      <c r="F20" s="135">
        <v>221743</v>
      </c>
      <c r="G20" s="135">
        <v>226582</v>
      </c>
      <c r="H20" s="135">
        <v>672306</v>
      </c>
      <c r="I20" s="135">
        <v>617781</v>
      </c>
      <c r="J20" s="135">
        <v>617024</v>
      </c>
      <c r="K20" s="41">
        <v>526309</v>
      </c>
    </row>
    <row r="21" spans="2:12" x14ac:dyDescent="0.35">
      <c r="B21" s="21" t="s">
        <v>100</v>
      </c>
      <c r="C21" s="135">
        <v>41305</v>
      </c>
      <c r="D21" s="135">
        <v>24258</v>
      </c>
      <c r="E21" s="135">
        <v>24633</v>
      </c>
      <c r="F21" s="135">
        <v>24318</v>
      </c>
      <c r="G21" s="135">
        <v>37801</v>
      </c>
      <c r="H21" s="135">
        <v>38882</v>
      </c>
      <c r="I21" s="135">
        <v>40971</v>
      </c>
      <c r="J21" s="135">
        <v>37547</v>
      </c>
      <c r="K21" s="41">
        <v>38054</v>
      </c>
    </row>
    <row r="22" spans="2:12" x14ac:dyDescent="0.35">
      <c r="B22" s="21" t="s">
        <v>101</v>
      </c>
      <c r="C22" s="135">
        <v>1582087</v>
      </c>
      <c r="D22" s="135">
        <v>1559609</v>
      </c>
      <c r="E22" s="135">
        <v>1557190</v>
      </c>
      <c r="F22" s="135">
        <v>1557757</v>
      </c>
      <c r="G22" s="135">
        <v>1575781</v>
      </c>
      <c r="H22" s="135">
        <v>2022291</v>
      </c>
      <c r="I22" s="135">
        <v>1969562</v>
      </c>
      <c r="J22" s="135">
        <v>1965088</v>
      </c>
      <c r="K22" s="41">
        <v>1874587</v>
      </c>
    </row>
    <row r="23" spans="2:12" x14ac:dyDescent="0.35">
      <c r="B23" s="29" t="s">
        <v>102</v>
      </c>
      <c r="C23" s="11">
        <v>7558457</v>
      </c>
      <c r="D23" s="30">
        <v>7648814</v>
      </c>
      <c r="E23" s="30">
        <v>7689932</v>
      </c>
      <c r="F23" s="30">
        <v>7829050</v>
      </c>
      <c r="G23" s="30">
        <v>8088786</v>
      </c>
      <c r="H23" s="30">
        <v>8696199</v>
      </c>
      <c r="I23" s="30">
        <v>8738052</v>
      </c>
      <c r="J23" s="30">
        <v>8910390</v>
      </c>
      <c r="K23" s="38">
        <v>9131896</v>
      </c>
      <c r="L23" s="37"/>
    </row>
    <row r="24" spans="2:12" x14ac:dyDescent="0.35">
      <c r="B24" s="26" t="s">
        <v>103</v>
      </c>
      <c r="C24" s="133"/>
      <c r="D24" s="133"/>
      <c r="E24" s="133"/>
      <c r="F24" s="133"/>
      <c r="G24" s="133"/>
      <c r="H24" s="133"/>
      <c r="I24" s="133"/>
      <c r="J24" s="133"/>
      <c r="K24" s="27"/>
    </row>
    <row r="25" spans="2:12" x14ac:dyDescent="0.35">
      <c r="B25" s="21" t="s">
        <v>104</v>
      </c>
      <c r="C25" s="135">
        <v>193523</v>
      </c>
      <c r="D25" s="135">
        <v>136344</v>
      </c>
      <c r="E25" s="135">
        <v>118942</v>
      </c>
      <c r="F25" s="135">
        <v>152010</v>
      </c>
      <c r="G25" s="135">
        <v>183340</v>
      </c>
      <c r="H25" s="135">
        <v>160179</v>
      </c>
      <c r="I25" s="135">
        <v>133354</v>
      </c>
      <c r="J25" s="135">
        <v>142130</v>
      </c>
      <c r="K25" s="41">
        <v>217761</v>
      </c>
    </row>
    <row r="26" spans="2:12" x14ac:dyDescent="0.35">
      <c r="B26" s="21" t="s">
        <v>105</v>
      </c>
      <c r="C26" s="135">
        <v>226767</v>
      </c>
      <c r="D26" s="135">
        <v>203445</v>
      </c>
      <c r="E26" s="135">
        <v>201667</v>
      </c>
      <c r="F26" s="135">
        <v>244010</v>
      </c>
      <c r="G26" s="135">
        <v>243612</v>
      </c>
      <c r="H26" s="135">
        <v>230444</v>
      </c>
      <c r="I26" s="135">
        <v>219022</v>
      </c>
      <c r="J26" s="135">
        <v>249835</v>
      </c>
      <c r="K26" s="41">
        <v>244759</v>
      </c>
    </row>
    <row r="27" spans="2:12" x14ac:dyDescent="0.35">
      <c r="B27" s="21" t="s">
        <v>106</v>
      </c>
      <c r="C27" s="135">
        <v>2254</v>
      </c>
      <c r="D27" s="135">
        <v>852</v>
      </c>
      <c r="E27" s="135">
        <v>621</v>
      </c>
      <c r="F27" s="135">
        <v>1439</v>
      </c>
      <c r="G27" s="135">
        <v>2044</v>
      </c>
      <c r="H27" s="135">
        <v>2526</v>
      </c>
      <c r="I27" s="135">
        <v>5178</v>
      </c>
      <c r="J27" s="135">
        <v>3471</v>
      </c>
      <c r="K27" s="41">
        <v>1439</v>
      </c>
    </row>
    <row r="28" spans="2:12" x14ac:dyDescent="0.35">
      <c r="B28" s="21" t="s">
        <v>107</v>
      </c>
      <c r="C28" s="135">
        <v>33507</v>
      </c>
      <c r="D28" s="135">
        <v>54345</v>
      </c>
      <c r="E28" s="135">
        <v>59428</v>
      </c>
      <c r="F28" s="135">
        <v>22282</v>
      </c>
      <c r="G28" s="135">
        <v>25061</v>
      </c>
      <c r="H28" s="135">
        <v>13580</v>
      </c>
      <c r="I28" s="135">
        <v>36124</v>
      </c>
      <c r="J28" s="135">
        <v>30156</v>
      </c>
      <c r="K28" s="41">
        <v>17574</v>
      </c>
    </row>
    <row r="29" spans="2:12" x14ac:dyDescent="0.35">
      <c r="B29" s="21" t="s">
        <v>108</v>
      </c>
      <c r="C29" s="135">
        <v>349500</v>
      </c>
      <c r="D29" s="135">
        <v>319125</v>
      </c>
      <c r="E29" s="135">
        <v>0</v>
      </c>
      <c r="F29" s="135">
        <v>84320</v>
      </c>
      <c r="G29" s="135">
        <v>234040</v>
      </c>
      <c r="H29" s="135">
        <v>815870</v>
      </c>
      <c r="I29" s="135">
        <v>829850</v>
      </c>
      <c r="J29" s="135">
        <v>332525</v>
      </c>
      <c r="K29" s="41">
        <v>420180</v>
      </c>
    </row>
    <row r="30" spans="2:12" x14ac:dyDescent="0.35">
      <c r="B30" s="21" t="s">
        <v>109</v>
      </c>
      <c r="C30" s="135">
        <v>5743</v>
      </c>
      <c r="D30" s="135">
        <v>5743</v>
      </c>
      <c r="E30" s="135">
        <v>4307</v>
      </c>
      <c r="F30" s="135">
        <v>9871</v>
      </c>
      <c r="G30" s="135">
        <v>8436</v>
      </c>
      <c r="H30" s="135">
        <v>7000</v>
      </c>
      <c r="I30" s="135">
        <v>7000</v>
      </c>
      <c r="J30" s="135">
        <v>0</v>
      </c>
      <c r="K30" s="41">
        <v>0</v>
      </c>
    </row>
    <row r="31" spans="2:12" x14ac:dyDescent="0.35">
      <c r="B31" s="21" t="s">
        <v>110</v>
      </c>
      <c r="C31" s="135">
        <v>811294</v>
      </c>
      <c r="D31" s="135">
        <v>719854</v>
      </c>
      <c r="E31" s="135">
        <v>384965</v>
      </c>
      <c r="F31" s="135">
        <v>513932</v>
      </c>
      <c r="G31" s="135">
        <v>696533</v>
      </c>
      <c r="H31" s="135">
        <v>1229599</v>
      </c>
      <c r="I31" s="135">
        <v>1230528</v>
      </c>
      <c r="J31" s="135">
        <v>758117</v>
      </c>
      <c r="K31" s="41">
        <v>901713</v>
      </c>
    </row>
    <row r="32" spans="2:12" x14ac:dyDescent="0.35">
      <c r="B32" s="21" t="s">
        <v>111</v>
      </c>
      <c r="C32" s="135">
        <v>3140096</v>
      </c>
      <c r="D32" s="135">
        <v>3136887</v>
      </c>
      <c r="E32" s="135">
        <v>3532887</v>
      </c>
      <c r="F32" s="135">
        <v>3526894</v>
      </c>
      <c r="G32" s="135">
        <v>3528100</v>
      </c>
      <c r="H32" s="135">
        <v>3529158</v>
      </c>
      <c r="I32" s="135">
        <v>3530216</v>
      </c>
      <c r="J32" s="135">
        <v>4125571</v>
      </c>
      <c r="K32" s="41">
        <v>4126923</v>
      </c>
    </row>
    <row r="33" spans="2:11" x14ac:dyDescent="0.35">
      <c r="B33" s="26" t="s">
        <v>112</v>
      </c>
      <c r="C33" s="133"/>
      <c r="D33" s="133"/>
      <c r="E33" s="133"/>
      <c r="F33" s="133"/>
      <c r="G33" s="133"/>
      <c r="H33" s="133"/>
      <c r="I33" s="133"/>
      <c r="J33" s="133"/>
      <c r="K33" s="27"/>
    </row>
    <row r="34" spans="2:11" x14ac:dyDescent="0.35">
      <c r="B34" s="21" t="s">
        <v>113</v>
      </c>
      <c r="C34" s="135">
        <v>360719</v>
      </c>
      <c r="D34" s="135">
        <v>387939</v>
      </c>
      <c r="E34" s="135">
        <v>388962</v>
      </c>
      <c r="F34" s="135">
        <v>398136</v>
      </c>
      <c r="G34" s="135">
        <v>408624</v>
      </c>
      <c r="H34" s="135">
        <v>428127</v>
      </c>
      <c r="I34" s="135">
        <v>436495</v>
      </c>
      <c r="J34" s="135">
        <v>445036</v>
      </c>
      <c r="K34" s="41">
        <v>465388</v>
      </c>
    </row>
    <row r="35" spans="2:11" x14ac:dyDescent="0.35">
      <c r="B35" s="21" t="s">
        <v>114</v>
      </c>
      <c r="C35" s="135">
        <v>503145</v>
      </c>
      <c r="D35" s="135">
        <v>504149</v>
      </c>
      <c r="E35" s="135">
        <v>506393</v>
      </c>
      <c r="F35" s="135">
        <v>505317</v>
      </c>
      <c r="G35" s="135">
        <v>507659</v>
      </c>
      <c r="H35" s="135">
        <v>497810</v>
      </c>
      <c r="I35" s="135">
        <v>497608</v>
      </c>
      <c r="J35" s="135">
        <v>496261</v>
      </c>
      <c r="K35" s="41">
        <v>485377</v>
      </c>
    </row>
    <row r="36" spans="2:11" x14ac:dyDescent="0.35">
      <c r="B36" s="21" t="s">
        <v>115</v>
      </c>
      <c r="C36" s="135">
        <v>154472</v>
      </c>
      <c r="D36" s="135">
        <v>152693</v>
      </c>
      <c r="E36" s="135">
        <v>142580</v>
      </c>
      <c r="F36" s="135">
        <v>144049</v>
      </c>
      <c r="G36" s="135">
        <v>150556</v>
      </c>
      <c r="H36" s="135">
        <v>150979</v>
      </c>
      <c r="I36" s="135">
        <v>151290</v>
      </c>
      <c r="J36" s="135">
        <v>150727</v>
      </c>
      <c r="K36" s="41">
        <v>123925</v>
      </c>
    </row>
    <row r="37" spans="2:11" x14ac:dyDescent="0.35">
      <c r="B37" s="21" t="s">
        <v>116</v>
      </c>
      <c r="C37" s="135">
        <v>124662</v>
      </c>
      <c r="D37" s="135">
        <v>122869</v>
      </c>
      <c r="E37" s="135">
        <v>119649</v>
      </c>
      <c r="F37" s="135">
        <v>120522</v>
      </c>
      <c r="G37" s="135">
        <v>134667</v>
      </c>
      <c r="H37" s="135">
        <v>135224</v>
      </c>
      <c r="I37" s="135">
        <v>133021</v>
      </c>
      <c r="J37" s="135">
        <v>134776</v>
      </c>
      <c r="K37" s="41">
        <v>141447</v>
      </c>
    </row>
    <row r="38" spans="2:11" x14ac:dyDescent="0.35">
      <c r="B38" s="21" t="s">
        <v>117</v>
      </c>
      <c r="C38" s="135">
        <v>1142998</v>
      </c>
      <c r="D38" s="135">
        <v>1167650</v>
      </c>
      <c r="E38" s="135">
        <v>1157584</v>
      </c>
      <c r="F38" s="135">
        <v>1168024</v>
      </c>
      <c r="G38" s="135">
        <v>1201506</v>
      </c>
      <c r="H38" s="135">
        <v>1212140</v>
      </c>
      <c r="I38" s="135">
        <v>1218414</v>
      </c>
      <c r="J38" s="135">
        <v>1226800</v>
      </c>
      <c r="K38" s="41">
        <v>1216137</v>
      </c>
    </row>
    <row r="39" spans="2:11" x14ac:dyDescent="0.35">
      <c r="B39" s="21" t="s">
        <v>118</v>
      </c>
      <c r="C39" s="154" t="s">
        <v>119</v>
      </c>
      <c r="D39" s="154" t="s">
        <v>119</v>
      </c>
      <c r="E39" s="154" t="s">
        <v>119</v>
      </c>
      <c r="F39" s="154" t="s">
        <v>119</v>
      </c>
      <c r="G39" s="154" t="s">
        <v>119</v>
      </c>
      <c r="H39" s="154" t="s">
        <v>119</v>
      </c>
      <c r="I39" s="154" t="s">
        <v>119</v>
      </c>
      <c r="J39" s="154" t="s">
        <v>119</v>
      </c>
      <c r="K39" s="42" t="s">
        <v>119</v>
      </c>
    </row>
    <row r="40" spans="2:11" x14ac:dyDescent="0.35">
      <c r="B40" s="26" t="s">
        <v>120</v>
      </c>
      <c r="C40" s="133"/>
      <c r="D40" s="133"/>
      <c r="E40" s="133"/>
      <c r="F40" s="133"/>
      <c r="G40" s="133"/>
      <c r="H40" s="133"/>
      <c r="I40" s="133"/>
      <c r="J40" s="133"/>
      <c r="K40" s="27"/>
    </row>
    <row r="41" spans="2:11" ht="29" x14ac:dyDescent="0.35">
      <c r="B41" s="21" t="s">
        <v>121</v>
      </c>
      <c r="C41" s="135">
        <v>61481</v>
      </c>
      <c r="D41" s="135">
        <v>62773</v>
      </c>
      <c r="E41" s="135">
        <v>62773</v>
      </c>
      <c r="F41" s="135">
        <v>62773</v>
      </c>
      <c r="G41" s="135">
        <v>62827</v>
      </c>
      <c r="H41" s="135">
        <v>62910</v>
      </c>
      <c r="I41" s="135">
        <v>63527</v>
      </c>
      <c r="J41" s="135">
        <v>63865</v>
      </c>
      <c r="K41" s="41">
        <v>64793</v>
      </c>
    </row>
    <row r="42" spans="2:11" x14ac:dyDescent="0.35">
      <c r="B42" s="21" t="s">
        <v>122</v>
      </c>
      <c r="C42" s="135">
        <v>1552788</v>
      </c>
      <c r="D42" s="135">
        <v>1652861</v>
      </c>
      <c r="E42" s="135">
        <v>1654563</v>
      </c>
      <c r="F42" s="135">
        <v>1655912</v>
      </c>
      <c r="G42" s="135">
        <v>1657285</v>
      </c>
      <c r="H42" s="135">
        <v>1658957</v>
      </c>
      <c r="I42" s="135">
        <v>1701825</v>
      </c>
      <c r="J42" s="135">
        <v>1726277</v>
      </c>
      <c r="K42" s="41">
        <v>1783436</v>
      </c>
    </row>
    <row r="43" spans="2:11" x14ac:dyDescent="0.35">
      <c r="B43" s="21" t="s">
        <v>123</v>
      </c>
      <c r="C43" s="135">
        <v>778776</v>
      </c>
      <c r="D43" s="135">
        <v>838841</v>
      </c>
      <c r="E43" s="135">
        <v>826269</v>
      </c>
      <c r="F43" s="135">
        <v>828993</v>
      </c>
      <c r="G43" s="135">
        <v>870738</v>
      </c>
      <c r="H43" s="135">
        <v>931538</v>
      </c>
      <c r="I43" s="135">
        <v>921122</v>
      </c>
      <c r="J43" s="135">
        <v>929369</v>
      </c>
      <c r="K43" s="41">
        <v>962458</v>
      </c>
    </row>
    <row r="44" spans="2:11" x14ac:dyDescent="0.35">
      <c r="B44" s="21" t="s">
        <v>124</v>
      </c>
      <c r="C44" s="135">
        <v>-267</v>
      </c>
      <c r="D44" s="135">
        <v>-1925</v>
      </c>
      <c r="E44" s="135">
        <v>-1879</v>
      </c>
      <c r="F44" s="135">
        <v>-1710</v>
      </c>
      <c r="G44" s="135">
        <v>-2119</v>
      </c>
      <c r="H44" s="135">
        <v>-2564</v>
      </c>
      <c r="I44" s="135">
        <v>-2988</v>
      </c>
      <c r="J44" s="135">
        <v>-2819</v>
      </c>
      <c r="K44" s="41">
        <v>-3509</v>
      </c>
    </row>
    <row r="45" spans="2:11" x14ac:dyDescent="0.35">
      <c r="B45" s="21" t="s">
        <v>125</v>
      </c>
      <c r="C45" s="135">
        <v>-30655</v>
      </c>
      <c r="D45" s="135">
        <v>-29382</v>
      </c>
      <c r="E45" s="135">
        <v>-28434</v>
      </c>
      <c r="F45" s="135">
        <v>-26922</v>
      </c>
      <c r="G45" s="135">
        <v>-27346</v>
      </c>
      <c r="H45" s="135">
        <v>-26328</v>
      </c>
      <c r="I45" s="135">
        <v>-24446</v>
      </c>
      <c r="J45" s="135">
        <v>-19169</v>
      </c>
      <c r="K45" s="41">
        <v>-20084</v>
      </c>
    </row>
    <row r="46" spans="2:11" x14ac:dyDescent="0.35">
      <c r="B46" s="21" t="s">
        <v>126</v>
      </c>
      <c r="C46" s="135">
        <v>2362123</v>
      </c>
      <c r="D46" s="135">
        <v>2523168</v>
      </c>
      <c r="E46" s="135">
        <v>2513292</v>
      </c>
      <c r="F46" s="135">
        <v>2519046</v>
      </c>
      <c r="G46" s="135">
        <v>2561385</v>
      </c>
      <c r="H46" s="135">
        <v>2624513</v>
      </c>
      <c r="I46" s="135">
        <v>2659040</v>
      </c>
      <c r="J46" s="135">
        <v>2697523</v>
      </c>
      <c r="K46" s="41">
        <v>2787094</v>
      </c>
    </row>
    <row r="47" spans="2:11" x14ac:dyDescent="0.35">
      <c r="B47" s="21" t="s">
        <v>127</v>
      </c>
      <c r="C47" s="135">
        <v>101946</v>
      </c>
      <c r="D47" s="135">
        <v>101255</v>
      </c>
      <c r="E47" s="135">
        <v>101204</v>
      </c>
      <c r="F47" s="135">
        <v>101154</v>
      </c>
      <c r="G47" s="135">
        <v>101262</v>
      </c>
      <c r="H47" s="135">
        <v>100789</v>
      </c>
      <c r="I47" s="135">
        <v>99854</v>
      </c>
      <c r="J47" s="135">
        <v>102379</v>
      </c>
      <c r="K47" s="41">
        <v>100029</v>
      </c>
    </row>
    <row r="48" spans="2:11" x14ac:dyDescent="0.35">
      <c r="B48" s="21" t="s">
        <v>128</v>
      </c>
      <c r="C48" s="135">
        <v>2464069</v>
      </c>
      <c r="D48" s="135">
        <v>2624423</v>
      </c>
      <c r="E48" s="135">
        <v>2614496</v>
      </c>
      <c r="F48" s="135">
        <v>2620200</v>
      </c>
      <c r="G48" s="135">
        <v>2662647</v>
      </c>
      <c r="H48" s="135">
        <v>2725302</v>
      </c>
      <c r="I48" s="135">
        <v>2758894</v>
      </c>
      <c r="J48" s="135">
        <v>2799902</v>
      </c>
      <c r="K48" s="41">
        <v>2887123</v>
      </c>
    </row>
    <row r="49" spans="2:12" x14ac:dyDescent="0.35">
      <c r="B49" s="29" t="s">
        <v>129</v>
      </c>
      <c r="C49" s="11">
        <v>7558457</v>
      </c>
      <c r="D49" s="31">
        <v>7648814</v>
      </c>
      <c r="E49" s="31">
        <v>7689932</v>
      </c>
      <c r="F49" s="31">
        <v>7829050</v>
      </c>
      <c r="G49" s="31">
        <v>8088786</v>
      </c>
      <c r="H49" s="31">
        <v>8696199</v>
      </c>
      <c r="I49" s="31">
        <v>8738052</v>
      </c>
      <c r="J49" s="31">
        <v>8910390</v>
      </c>
      <c r="K49" s="39">
        <v>9131896</v>
      </c>
      <c r="L49" s="37"/>
    </row>
    <row r="50" spans="2:12" x14ac:dyDescent="0.35">
      <c r="C50" s="35"/>
      <c r="E50" s="35"/>
    </row>
    <row r="51" spans="2:12" x14ac:dyDescent="0.35">
      <c r="B51" s="155" t="s">
        <v>220</v>
      </c>
      <c r="C51" s="156">
        <f t="shared" ref="C51:J51" si="0">C32-C5</f>
        <v>3130319</v>
      </c>
      <c r="D51" s="156">
        <f t="shared" si="0"/>
        <v>3082750</v>
      </c>
      <c r="E51" s="156">
        <f t="shared" si="0"/>
        <v>3501279</v>
      </c>
      <c r="F51" s="156">
        <f t="shared" si="0"/>
        <v>3519939</v>
      </c>
      <c r="G51" s="156">
        <f t="shared" si="0"/>
        <v>3521744</v>
      </c>
      <c r="H51" s="156">
        <f t="shared" si="0"/>
        <v>3515716</v>
      </c>
      <c r="I51" s="156">
        <f t="shared" si="0"/>
        <v>3529041</v>
      </c>
      <c r="J51" s="156">
        <f t="shared" si="0"/>
        <v>4115390</v>
      </c>
      <c r="K51" s="157">
        <f>K32-K5</f>
        <v>4118002</v>
      </c>
    </row>
    <row r="52" spans="2:12" x14ac:dyDescent="0.35">
      <c r="C52" s="36"/>
      <c r="E52" s="36"/>
    </row>
    <row r="53" spans="2:12" x14ac:dyDescent="0.35">
      <c r="C53" s="36"/>
      <c r="E53" s="36"/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201F-CCBC-4D82-96EC-0E48B81192E8}">
  <dimension ref="B2:AM48"/>
  <sheetViews>
    <sheetView showGridLines="0" zoomScale="85" zoomScaleNormal="85" workbookViewId="0">
      <selection activeCell="B49" sqref="B49"/>
    </sheetView>
  </sheetViews>
  <sheetFormatPr defaultColWidth="9.1796875" defaultRowHeight="14.5" outlineLevelCol="1" x14ac:dyDescent="0.35"/>
  <cols>
    <col min="1" max="1" width="1.81640625" style="1" customWidth="1"/>
    <col min="2" max="2" width="84.81640625" style="1" bestFit="1" customWidth="1"/>
    <col min="3" max="3" width="10.453125" style="1" bestFit="1" customWidth="1"/>
    <col min="4" max="4" width="9.453125" style="1" hidden="1" customWidth="1" outlineLevel="1"/>
    <col min="5" max="7" width="9.54296875" style="1" hidden="1" customWidth="1" outlineLevel="1"/>
    <col min="8" max="8" width="10.54296875" style="1" bestFit="1" customWidth="1" collapsed="1"/>
    <col min="9" max="9" width="10.453125" style="1" hidden="1" customWidth="1" outlineLevel="1"/>
    <col min="10" max="12" width="9.453125" style="1" hidden="1" customWidth="1" outlineLevel="1"/>
    <col min="13" max="13" width="10.453125" style="1" bestFit="1" customWidth="1" collapsed="1"/>
    <col min="14" max="14" width="10.26953125" style="1" hidden="1" customWidth="1" outlineLevel="1"/>
    <col min="15" max="16" width="9.54296875" style="1" hidden="1" customWidth="1" outlineLevel="1"/>
    <col min="17" max="17" width="10.26953125" style="1" hidden="1" customWidth="1" outlineLevel="1"/>
    <col min="18" max="18" width="10.54296875" style="1" bestFit="1" customWidth="1" collapsed="1"/>
    <col min="19" max="19" width="10.26953125" style="1" hidden="1" customWidth="1" outlineLevel="1"/>
    <col min="20" max="21" width="9.54296875" style="1" hidden="1" customWidth="1" outlineLevel="1"/>
    <col min="22" max="22" width="10.26953125" style="1" hidden="1" customWidth="1" outlineLevel="1"/>
    <col min="23" max="23" width="10.54296875" style="1" bestFit="1" customWidth="1" collapsed="1"/>
    <col min="24" max="24" width="10.453125" style="1" hidden="1" customWidth="1" outlineLevel="1"/>
    <col min="25" max="26" width="9.54296875" style="1" hidden="1" customWidth="1" outlineLevel="1"/>
    <col min="27" max="27" width="10.1796875" style="1" hidden="1" customWidth="1" outlineLevel="1"/>
    <col min="28" max="28" width="10.453125" style="1" bestFit="1" customWidth="1" collapsed="1"/>
    <col min="29" max="29" width="10.26953125" style="1" hidden="1" customWidth="1" outlineLevel="1"/>
    <col min="30" max="31" width="9.54296875" style="1" hidden="1" customWidth="1" outlineLevel="1"/>
    <col min="32" max="32" width="10.26953125" style="1" hidden="1" customWidth="1" outlineLevel="1"/>
    <col min="33" max="33" width="10.54296875" style="1" bestFit="1" customWidth="1" collapsed="1"/>
    <col min="34" max="34" width="10.26953125" style="1" hidden="1" customWidth="1" outlineLevel="1"/>
    <col min="35" max="36" width="9.54296875" style="1" hidden="1" customWidth="1" outlineLevel="1"/>
    <col min="37" max="37" width="10.453125" style="1" hidden="1" customWidth="1" outlineLevel="1"/>
    <col min="38" max="38" width="10.54296875" style="1" bestFit="1" customWidth="1" collapsed="1"/>
    <col min="39" max="16384" width="9.1796875" style="1"/>
  </cols>
  <sheetData>
    <row r="2" spans="2:38" x14ac:dyDescent="0.3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2:38" x14ac:dyDescent="0.35">
      <c r="B3" s="159" t="s">
        <v>130</v>
      </c>
      <c r="C3" s="228" t="s">
        <v>7</v>
      </c>
      <c r="D3" s="229" t="s">
        <v>8</v>
      </c>
      <c r="E3" s="229" t="s">
        <v>9</v>
      </c>
      <c r="F3" s="229" t="s">
        <v>10</v>
      </c>
      <c r="G3" s="229" t="s">
        <v>11</v>
      </c>
      <c r="H3" s="230" t="s">
        <v>12</v>
      </c>
      <c r="I3" s="230" t="s">
        <v>13</v>
      </c>
      <c r="J3" s="230" t="s">
        <v>14</v>
      </c>
      <c r="K3" s="230" t="s">
        <v>15</v>
      </c>
      <c r="L3" s="230" t="s">
        <v>16</v>
      </c>
      <c r="M3" s="230" t="s">
        <v>17</v>
      </c>
      <c r="N3" s="152" t="s">
        <v>18</v>
      </c>
      <c r="O3" s="152" t="s">
        <v>19</v>
      </c>
      <c r="P3" s="152" t="s">
        <v>20</v>
      </c>
      <c r="Q3" s="152" t="s">
        <v>21</v>
      </c>
      <c r="R3" s="152" t="s">
        <v>22</v>
      </c>
      <c r="S3" s="152" t="s">
        <v>23</v>
      </c>
      <c r="T3" s="152" t="s">
        <v>24</v>
      </c>
      <c r="U3" s="152" t="s">
        <v>25</v>
      </c>
      <c r="V3" s="152" t="s">
        <v>26</v>
      </c>
      <c r="W3" s="152" t="s">
        <v>27</v>
      </c>
      <c r="X3" s="152" t="s">
        <v>28</v>
      </c>
      <c r="Y3" s="152" t="s">
        <v>29</v>
      </c>
      <c r="Z3" s="152" t="s">
        <v>30</v>
      </c>
      <c r="AA3" s="152" t="s">
        <v>31</v>
      </c>
      <c r="AB3" s="152" t="s">
        <v>32</v>
      </c>
      <c r="AC3" s="152" t="s">
        <v>33</v>
      </c>
      <c r="AD3" s="152" t="s">
        <v>34</v>
      </c>
      <c r="AE3" s="152" t="s">
        <v>35</v>
      </c>
      <c r="AF3" s="152" t="s">
        <v>36</v>
      </c>
      <c r="AG3" s="152" t="s">
        <v>37</v>
      </c>
      <c r="AH3" s="152" t="s">
        <v>38</v>
      </c>
      <c r="AI3" s="152" t="s">
        <v>39</v>
      </c>
      <c r="AJ3" s="152" t="s">
        <v>40</v>
      </c>
      <c r="AK3" s="152" t="s">
        <v>41</v>
      </c>
      <c r="AL3" s="153" t="s">
        <v>42</v>
      </c>
    </row>
    <row r="4" spans="2:38" x14ac:dyDescent="0.35">
      <c r="B4" s="26" t="s">
        <v>131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27"/>
    </row>
    <row r="5" spans="2:38" x14ac:dyDescent="0.35">
      <c r="B5" s="29" t="s">
        <v>63</v>
      </c>
      <c r="C5" s="31">
        <f>IS!C31</f>
        <v>213322</v>
      </c>
      <c r="D5" s="31">
        <f>IS!D31</f>
        <v>97174</v>
      </c>
      <c r="E5" s="31">
        <f>IS!E31</f>
        <v>24680</v>
      </c>
      <c r="F5" s="31">
        <f>IS!F31</f>
        <v>40259</v>
      </c>
      <c r="G5" s="31">
        <f>IS!G31</f>
        <v>80609</v>
      </c>
      <c r="H5" s="31">
        <f>IS!H31</f>
        <v>242763</v>
      </c>
      <c r="I5" s="31">
        <f>IS!I31</f>
        <v>100455</v>
      </c>
      <c r="J5" s="31">
        <f>IS!J31</f>
        <v>28215</v>
      </c>
      <c r="K5" s="31">
        <f>IS!K31</f>
        <v>48172</v>
      </c>
      <c r="L5" s="31">
        <f>IS!L31</f>
        <v>74316</v>
      </c>
      <c r="M5" s="31">
        <f>IS!M31</f>
        <v>251260</v>
      </c>
      <c r="N5" s="31">
        <f>IS!N31</f>
        <v>129744</v>
      </c>
      <c r="O5" s="31">
        <f>IS!O31</f>
        <v>44596.264740533661</v>
      </c>
      <c r="P5" s="31">
        <f>IS!P31</f>
        <v>68820.103030947081</v>
      </c>
      <c r="Q5" s="31">
        <f>IS!Q31</f>
        <v>86361.164404133073</v>
      </c>
      <c r="R5" s="31">
        <f>IS!R31</f>
        <v>230827.76068578244</v>
      </c>
      <c r="S5" s="31">
        <f>IS!S31</f>
        <v>94980.271951282804</v>
      </c>
      <c r="T5" s="31">
        <f>IS!T31</f>
        <v>48042.774593328118</v>
      </c>
      <c r="U5" s="31">
        <f>IS!U31</f>
        <v>67946.939942522309</v>
      </c>
      <c r="V5" s="31">
        <f>IS!V31</f>
        <v>89243.497960992085</v>
      </c>
      <c r="W5" s="31">
        <f>IS!W31</f>
        <v>302171.60925159696</v>
      </c>
      <c r="X5" s="31">
        <f>IS!X31</f>
        <v>98775.069935531123</v>
      </c>
      <c r="Y5" s="31">
        <f>IS!Y31</f>
        <v>49753.60864337306</v>
      </c>
      <c r="Z5" s="31">
        <f>IS!Z31</f>
        <v>70385.58765220354</v>
      </c>
      <c r="AA5" s="31">
        <f>IS!AA31</f>
        <v>92378.295652188637</v>
      </c>
      <c r="AB5" s="31">
        <f>IS!AB31</f>
        <v>311292.56188329641</v>
      </c>
      <c r="AC5" s="31">
        <f>IS!AC31</f>
        <v>102244.67689016907</v>
      </c>
      <c r="AD5" s="31">
        <f>IS!AD31</f>
        <v>51563.360457321542</v>
      </c>
      <c r="AE5" s="31">
        <f>IS!AE31</f>
        <v>72965.690691836047</v>
      </c>
      <c r="AF5" s="31">
        <f>IS!AF31</f>
        <v>95693.257906107814</v>
      </c>
      <c r="AG5" s="31">
        <f>IS!AG31</f>
        <v>322466.98594543443</v>
      </c>
      <c r="AH5" s="31">
        <f>IS!AH31</f>
        <v>105913.69072250045</v>
      </c>
      <c r="AI5" s="31">
        <f>IS!AI31</f>
        <v>53478.698243701874</v>
      </c>
      <c r="AJ5" s="31">
        <f>IS!AJ31</f>
        <v>75696.791437530745</v>
      </c>
      <c r="AK5" s="31">
        <f>IS!AK31</f>
        <v>99200.513019601931</v>
      </c>
      <c r="AL5" s="39">
        <f>IS!AL31</f>
        <v>334289.69342333521</v>
      </c>
    </row>
    <row r="6" spans="2:38" ht="15" customHeight="1" x14ac:dyDescent="0.35">
      <c r="B6" s="26" t="s">
        <v>132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27"/>
    </row>
    <row r="7" spans="2:38" x14ac:dyDescent="0.35">
      <c r="B7" s="21" t="s">
        <v>50</v>
      </c>
      <c r="C7" s="135">
        <f>IS!C12</f>
        <v>209120</v>
      </c>
      <c r="D7" s="135">
        <f>IS!D12</f>
        <v>56402</v>
      </c>
      <c r="E7" s="135">
        <f>IS!E12</f>
        <v>56663</v>
      </c>
      <c r="F7" s="135">
        <f>IS!F12</f>
        <v>56348</v>
      </c>
      <c r="G7" s="135">
        <f>IS!G12</f>
        <v>55044</v>
      </c>
      <c r="H7" s="135">
        <f>IS!H12</f>
        <v>224457</v>
      </c>
      <c r="I7" s="135">
        <f>IS!I12</f>
        <v>57269</v>
      </c>
      <c r="J7" s="135">
        <f>IS!J12</f>
        <v>58443</v>
      </c>
      <c r="K7" s="135">
        <f>IS!K12</f>
        <v>59159</v>
      </c>
      <c r="L7" s="135">
        <f>IS!L12</f>
        <v>61082</v>
      </c>
      <c r="M7" s="135">
        <f>IS!M12</f>
        <v>235953</v>
      </c>
      <c r="N7" s="135">
        <f>IS!N12</f>
        <v>60463</v>
      </c>
      <c r="O7" s="135">
        <f>IS!O12</f>
        <v>98733.784312460601</v>
      </c>
      <c r="P7" s="135">
        <f>IS!P12</f>
        <v>91095.476523212594</v>
      </c>
      <c r="Q7" s="135">
        <f>IS!Q12</f>
        <v>68396.464420055214</v>
      </c>
      <c r="R7" s="135">
        <f>IS!R12</f>
        <v>318688.72525572841</v>
      </c>
      <c r="S7" s="135">
        <f>IS!S12</f>
        <v>44629.527189686873</v>
      </c>
      <c r="T7" s="135">
        <f>IS!T12</f>
        <v>100345.14993371407</v>
      </c>
      <c r="U7" s="135">
        <f>IS!U12</f>
        <v>92638.691305185886</v>
      </c>
      <c r="V7" s="135">
        <f>IS!V12</f>
        <v>69441.8893981562</v>
      </c>
      <c r="W7" s="135">
        <f>IS!W12</f>
        <v>307055.25782674301</v>
      </c>
      <c r="X7" s="135">
        <f>IS!X12</f>
        <v>46412.63473758108</v>
      </c>
      <c r="Y7" s="135">
        <f>IS!Y12</f>
        <v>103918.50515136441</v>
      </c>
      <c r="Z7" s="135">
        <f>IS!Z12</f>
        <v>95963.537612765824</v>
      </c>
      <c r="AA7" s="135">
        <f>IS!AA12</f>
        <v>71881.12900139112</v>
      </c>
      <c r="AB7" s="135">
        <f>IS!AB12</f>
        <v>318175.80650310242</v>
      </c>
      <c r="AC7" s="135">
        <f>IS!AC12</f>
        <v>48042.940849980601</v>
      </c>
      <c r="AD7" s="135">
        <f>IS!AD12</f>
        <v>107698.46621003916</v>
      </c>
      <c r="AE7" s="135">
        <f>IS!AE12</f>
        <v>99481.24377033941</v>
      </c>
      <c r="AF7" s="135">
        <f>IS!AF12</f>
        <v>74460.557726790692</v>
      </c>
      <c r="AG7" s="135">
        <f>IS!AG12</f>
        <v>329683.20855714986</v>
      </c>
      <c r="AH7" s="135">
        <f>IS!AH12</f>
        <v>49766.944679674394</v>
      </c>
      <c r="AI7" s="135">
        <f>IS!AI12</f>
        <v>111698.96074797814</v>
      </c>
      <c r="AJ7" s="135">
        <f>IS!AJ12</f>
        <v>103204.8198300972</v>
      </c>
      <c r="AK7" s="135">
        <f>IS!AK12</f>
        <v>77189.612809199389</v>
      </c>
      <c r="AL7" s="41">
        <f>IS!AL12</f>
        <v>341860.3380669491</v>
      </c>
    </row>
    <row r="8" spans="2:38" x14ac:dyDescent="0.35">
      <c r="B8" s="158" t="s">
        <v>133</v>
      </c>
      <c r="C8" s="32">
        <f>C7/C25</f>
        <v>-0.25553046521403366</v>
      </c>
      <c r="D8" s="32">
        <f t="shared" ref="D8:M8" si="0">D7/D25</f>
        <v>-0.32814372651004758</v>
      </c>
      <c r="E8" s="32">
        <f t="shared" si="0"/>
        <v>-0.32121882086167802</v>
      </c>
      <c r="F8" s="32">
        <f t="shared" si="0"/>
        <v>-0.30020245071923279</v>
      </c>
      <c r="G8" s="32">
        <f t="shared" si="0"/>
        <v>-0.23787381158167675</v>
      </c>
      <c r="H8" s="32">
        <f t="shared" si="0"/>
        <v>-0.29249708750009773</v>
      </c>
      <c r="I8" s="32">
        <f>I7/I25</f>
        <v>-0.39144907723855094</v>
      </c>
      <c r="J8" s="32">
        <f t="shared" si="0"/>
        <v>-0.33743071593533486</v>
      </c>
      <c r="K8" s="32">
        <f t="shared" si="0"/>
        <v>-0.33160874439461885</v>
      </c>
      <c r="L8" s="32">
        <f t="shared" si="0"/>
        <v>-0.34010022271714924</v>
      </c>
      <c r="M8" s="32">
        <f t="shared" si="0"/>
        <v>-0.34827011070110703</v>
      </c>
      <c r="N8" s="32">
        <f>AVERAGE(D8,I8)</f>
        <v>-0.35979640187429929</v>
      </c>
      <c r="O8" s="32">
        <f>AVERAGE(E8,J8)</f>
        <v>-0.32932476839850644</v>
      </c>
      <c r="P8" s="32">
        <f>AVERAGE(F8,K8)</f>
        <v>-0.31590559755692582</v>
      </c>
      <c r="Q8" s="32">
        <f>AVERAGE(G8,L8)</f>
        <v>-0.28898701714941299</v>
      </c>
      <c r="R8" s="32">
        <f>R7/R25</f>
        <v>0.29943978532425258</v>
      </c>
      <c r="S8" s="32">
        <f>N8</f>
        <v>-0.35979640187429929</v>
      </c>
      <c r="T8" s="32">
        <f t="shared" ref="T8:V8" si="1">O8</f>
        <v>-0.32932476839850644</v>
      </c>
      <c r="U8" s="32">
        <f t="shared" si="1"/>
        <v>-0.31590559755692582</v>
      </c>
      <c r="V8" s="32">
        <f t="shared" si="1"/>
        <v>-0.28898701714941299</v>
      </c>
      <c r="W8" s="32">
        <f>W7/W25</f>
        <v>0.3016900119179966</v>
      </c>
      <c r="X8" s="32">
        <f>S8</f>
        <v>-0.35979640187429929</v>
      </c>
      <c r="Y8" s="32">
        <f>T8</f>
        <v>-0.32932476839850644</v>
      </c>
      <c r="Z8" s="32">
        <f>U8</f>
        <v>-0.31590559755692582</v>
      </c>
      <c r="AA8" s="32">
        <f>V8</f>
        <v>-0.28898701714941299</v>
      </c>
      <c r="AB8" s="32">
        <f>AB7/AB25</f>
        <v>0.30166713189505245</v>
      </c>
      <c r="AC8" s="32">
        <f>X8</f>
        <v>-0.35979640187429929</v>
      </c>
      <c r="AD8" s="32">
        <f>Y8</f>
        <v>-0.32932476839850644</v>
      </c>
      <c r="AE8" s="32">
        <f>Z8</f>
        <v>-0.31590559755692582</v>
      </c>
      <c r="AF8" s="32">
        <f>AA8</f>
        <v>-0.28898701714941299</v>
      </c>
      <c r="AG8" s="32">
        <f>AG7/AG25</f>
        <v>0.30167842831679209</v>
      </c>
      <c r="AH8" s="32">
        <f>AC8</f>
        <v>-0.35979640187429929</v>
      </c>
      <c r="AI8" s="32">
        <f>AD8</f>
        <v>-0.32932476839850644</v>
      </c>
      <c r="AJ8" s="32">
        <f>AE8</f>
        <v>-0.31590559755692582</v>
      </c>
      <c r="AK8" s="32">
        <f>AF8</f>
        <v>-0.28898701714941299</v>
      </c>
      <c r="AL8" s="138">
        <f>AL7/AL25</f>
        <v>0.30168982249412885</v>
      </c>
    </row>
    <row r="9" spans="2:38" x14ac:dyDescent="0.35">
      <c r="B9" s="21" t="s">
        <v>134</v>
      </c>
      <c r="C9" s="135">
        <v>7838</v>
      </c>
      <c r="D9" s="135">
        <v>2237</v>
      </c>
      <c r="E9" s="135">
        <v>4246</v>
      </c>
      <c r="F9" s="135">
        <v>5523</v>
      </c>
      <c r="G9" s="135"/>
      <c r="H9" s="135">
        <v>7883</v>
      </c>
      <c r="I9" s="135">
        <v>2214</v>
      </c>
      <c r="J9" s="135">
        <v>4381</v>
      </c>
      <c r="K9" s="135">
        <v>3892</v>
      </c>
      <c r="L9" s="135"/>
      <c r="M9" s="135">
        <v>6968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20"/>
    </row>
    <row r="10" spans="2:38" x14ac:dyDescent="0.35">
      <c r="B10" s="21" t="s">
        <v>57</v>
      </c>
      <c r="C10" s="135">
        <v>19741</v>
      </c>
      <c r="D10" s="135">
        <v>6859</v>
      </c>
      <c r="E10" s="135">
        <v>6859</v>
      </c>
      <c r="F10" s="135">
        <v>6859</v>
      </c>
      <c r="G10" s="135"/>
      <c r="H10" s="135">
        <v>6859</v>
      </c>
      <c r="I10" s="135">
        <v>0</v>
      </c>
      <c r="J10" s="135">
        <v>0</v>
      </c>
      <c r="K10" s="135">
        <v>0</v>
      </c>
      <c r="L10" s="135"/>
      <c r="M10" s="135">
        <v>0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20"/>
    </row>
    <row r="11" spans="2:38" x14ac:dyDescent="0.35">
      <c r="B11" s="21" t="s">
        <v>135</v>
      </c>
      <c r="C11" s="135">
        <v>12095</v>
      </c>
      <c r="D11" s="135">
        <v>291</v>
      </c>
      <c r="E11" s="135">
        <v>1113</v>
      </c>
      <c r="F11" s="135">
        <v>2696</v>
      </c>
      <c r="G11" s="135"/>
      <c r="H11" s="135">
        <v>5373</v>
      </c>
      <c r="I11" s="135">
        <v>3257</v>
      </c>
      <c r="J11" s="135">
        <v>5044</v>
      </c>
      <c r="K11" s="135">
        <v>7245</v>
      </c>
      <c r="L11" s="135"/>
      <c r="M11" s="135">
        <v>9655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20"/>
    </row>
    <row r="12" spans="2:38" x14ac:dyDescent="0.35">
      <c r="B12" s="21" t="s">
        <v>136</v>
      </c>
      <c r="C12" s="135">
        <v>38020</v>
      </c>
      <c r="D12" s="135">
        <v>21876</v>
      </c>
      <c r="E12" s="135">
        <v>26401</v>
      </c>
      <c r="F12" s="135">
        <v>28502</v>
      </c>
      <c r="G12" s="135"/>
      <c r="H12" s="135">
        <v>38091</v>
      </c>
      <c r="I12" s="135">
        <v>153</v>
      </c>
      <c r="J12" s="135">
        <v>692</v>
      </c>
      <c r="K12" s="135">
        <v>5844</v>
      </c>
      <c r="L12" s="135"/>
      <c r="M12" s="135">
        <v>7261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20"/>
    </row>
    <row r="13" spans="2:38" x14ac:dyDescent="0.35">
      <c r="B13" s="21" t="s">
        <v>137</v>
      </c>
      <c r="C13" s="135">
        <v>12406</v>
      </c>
      <c r="D13" s="135">
        <v>1235</v>
      </c>
      <c r="E13" s="135">
        <v>5656</v>
      </c>
      <c r="F13" s="135">
        <v>9294</v>
      </c>
      <c r="G13" s="135"/>
      <c r="H13" s="135">
        <v>11997</v>
      </c>
      <c r="I13" s="135">
        <v>2304</v>
      </c>
      <c r="J13" s="135">
        <v>4934</v>
      </c>
      <c r="K13" s="135">
        <v>6779</v>
      </c>
      <c r="L13" s="135"/>
      <c r="M13" s="135">
        <v>9590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20"/>
    </row>
    <row r="14" spans="2:38" x14ac:dyDescent="0.35">
      <c r="B14" s="21" t="s">
        <v>138</v>
      </c>
      <c r="C14" s="135">
        <v>16485</v>
      </c>
      <c r="D14" s="135">
        <v>892</v>
      </c>
      <c r="E14" s="135">
        <v>3679</v>
      </c>
      <c r="F14" s="135">
        <v>7910</v>
      </c>
      <c r="G14" s="135"/>
      <c r="H14" s="135">
        <v>11669</v>
      </c>
      <c r="I14" s="135">
        <v>6151</v>
      </c>
      <c r="J14" s="135">
        <v>10495</v>
      </c>
      <c r="K14" s="135">
        <v>2708</v>
      </c>
      <c r="L14" s="135"/>
      <c r="M14" s="135">
        <v>7018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20"/>
    </row>
    <row r="15" spans="2:38" x14ac:dyDescent="0.35">
      <c r="B15" s="26" t="s">
        <v>139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27"/>
    </row>
    <row r="16" spans="2:38" x14ac:dyDescent="0.35">
      <c r="B16" s="21" t="s">
        <v>87</v>
      </c>
      <c r="C16" s="135">
        <v>2052</v>
      </c>
      <c r="D16" s="135">
        <v>19222</v>
      </c>
      <c r="E16" s="135">
        <v>7503</v>
      </c>
      <c r="F16" s="135">
        <v>-10905</v>
      </c>
      <c r="G16" s="135"/>
      <c r="H16" s="135">
        <v>2755</v>
      </c>
      <c r="I16" s="135">
        <v>15932</v>
      </c>
      <c r="J16" s="135">
        <v>3974</v>
      </c>
      <c r="K16" s="135">
        <v>-29948</v>
      </c>
      <c r="L16" s="135"/>
      <c r="M16" s="135">
        <v>-35707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20"/>
    </row>
    <row r="17" spans="2:39" x14ac:dyDescent="0.35">
      <c r="B17" s="21" t="s">
        <v>140</v>
      </c>
      <c r="C17" s="135">
        <v>7578</v>
      </c>
      <c r="D17" s="135">
        <v>8171</v>
      </c>
      <c r="E17" s="135">
        <v>73302</v>
      </c>
      <c r="F17" s="135">
        <v>75960</v>
      </c>
      <c r="G17" s="135"/>
      <c r="H17" s="135">
        <v>-10843</v>
      </c>
      <c r="I17" s="135">
        <v>-11599</v>
      </c>
      <c r="J17" s="135">
        <v>88513</v>
      </c>
      <c r="K17" s="135">
        <v>97348</v>
      </c>
      <c r="L17" s="135"/>
      <c r="M17" s="135">
        <v>-43170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20"/>
    </row>
    <row r="18" spans="2:39" x14ac:dyDescent="0.35">
      <c r="B18" s="21" t="s">
        <v>141</v>
      </c>
      <c r="C18" s="135">
        <v>-34906</v>
      </c>
      <c r="D18" s="135">
        <v>-43297</v>
      </c>
      <c r="E18" s="135">
        <v>-63085</v>
      </c>
      <c r="F18" s="135">
        <v>-11136</v>
      </c>
      <c r="G18" s="135"/>
      <c r="H18" s="135">
        <v>24659</v>
      </c>
      <c r="I18" s="135">
        <v>-23602</v>
      </c>
      <c r="J18" s="135">
        <v>-59640</v>
      </c>
      <c r="K18" s="135">
        <v>-20094</v>
      </c>
      <c r="L18" s="135"/>
      <c r="M18" s="135">
        <v>10660</v>
      </c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20"/>
    </row>
    <row r="19" spans="2:39" x14ac:dyDescent="0.35">
      <c r="B19" s="21" t="s">
        <v>142</v>
      </c>
      <c r="C19" s="135">
        <v>23619</v>
      </c>
      <c r="D19" s="135">
        <v>20679</v>
      </c>
      <c r="E19" s="135">
        <v>21887</v>
      </c>
      <c r="F19" s="135">
        <v>1954</v>
      </c>
      <c r="G19" s="135"/>
      <c r="H19" s="135">
        <v>-5047</v>
      </c>
      <c r="I19" s="135">
        <v>-533006</v>
      </c>
      <c r="J19" s="135">
        <v>-540709</v>
      </c>
      <c r="K19" s="135">
        <v>-559389</v>
      </c>
      <c r="L19" s="135"/>
      <c r="M19" s="135">
        <v>-514687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20"/>
    </row>
    <row r="20" spans="2:39" x14ac:dyDescent="0.35">
      <c r="B20" s="21" t="s">
        <v>143</v>
      </c>
      <c r="C20" s="135">
        <v>-15158</v>
      </c>
      <c r="D20" s="135">
        <v>1316</v>
      </c>
      <c r="E20" s="135">
        <v>314</v>
      </c>
      <c r="F20" s="135">
        <v>-17686</v>
      </c>
      <c r="G20" s="135"/>
      <c r="H20" s="135">
        <v>-10706</v>
      </c>
      <c r="I20" s="135">
        <v>-5291</v>
      </c>
      <c r="J20" s="135">
        <v>-9509</v>
      </c>
      <c r="K20" s="135">
        <v>-9533</v>
      </c>
      <c r="L20" s="135"/>
      <c r="M20" s="135">
        <v>-9533</v>
      </c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20"/>
    </row>
    <row r="21" spans="2:39" x14ac:dyDescent="0.35">
      <c r="B21" s="21" t="s">
        <v>144</v>
      </c>
      <c r="C21" s="135">
        <v>-12700</v>
      </c>
      <c r="D21" s="147"/>
      <c r="E21" s="135">
        <v>-12700</v>
      </c>
      <c r="F21" s="135">
        <v>-12700</v>
      </c>
      <c r="G21" s="135"/>
      <c r="H21" s="135">
        <v>-12700</v>
      </c>
      <c r="I21" s="147"/>
      <c r="J21" s="135">
        <v>0</v>
      </c>
      <c r="K21" s="135">
        <v>0</v>
      </c>
      <c r="L21" s="135"/>
      <c r="M21" s="135">
        <v>0</v>
      </c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20"/>
    </row>
    <row r="22" spans="2:39" x14ac:dyDescent="0.35">
      <c r="B22" s="21" t="s">
        <v>145</v>
      </c>
      <c r="C22" s="135">
        <v>6001</v>
      </c>
      <c r="D22" s="135">
        <v>-1138</v>
      </c>
      <c r="E22" s="135">
        <v>-1152</v>
      </c>
      <c r="F22" s="135">
        <v>1508</v>
      </c>
      <c r="G22" s="135"/>
      <c r="H22" s="135">
        <v>4653</v>
      </c>
      <c r="I22" s="135">
        <v>-355</v>
      </c>
      <c r="J22" s="135">
        <v>-2834</v>
      </c>
      <c r="K22" s="135">
        <v>-1419</v>
      </c>
      <c r="L22" s="135"/>
      <c r="M22" s="135">
        <v>167</v>
      </c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20"/>
    </row>
    <row r="23" spans="2:39" x14ac:dyDescent="0.35">
      <c r="B23" s="21" t="s">
        <v>146</v>
      </c>
      <c r="C23" s="135">
        <v>505513</v>
      </c>
      <c r="D23" s="135">
        <v>191969</v>
      </c>
      <c r="E23" s="135">
        <v>309006</v>
      </c>
      <c r="F23" s="135">
        <v>419459</v>
      </c>
      <c r="G23" s="135"/>
      <c r="H23" s="135">
        <v>541863</v>
      </c>
      <c r="I23" s="135">
        <v>-386086</v>
      </c>
      <c r="J23" s="135">
        <v>-250173</v>
      </c>
      <c r="K23" s="135">
        <v>-144760</v>
      </c>
      <c r="L23" s="135"/>
      <c r="M23" s="135">
        <v>-64565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20"/>
    </row>
    <row r="24" spans="2:39" x14ac:dyDescent="0.35">
      <c r="B24" s="26" t="s">
        <v>147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27"/>
    </row>
    <row r="25" spans="2:39" x14ac:dyDescent="0.35">
      <c r="B25" s="21" t="s">
        <v>148</v>
      </c>
      <c r="C25" s="135">
        <v>-818376</v>
      </c>
      <c r="D25" s="135">
        <v>-171882</v>
      </c>
      <c r="E25" s="135">
        <v>-176400</v>
      </c>
      <c r="F25" s="135">
        <v>-187700</v>
      </c>
      <c r="G25" s="135">
        <v>-231400</v>
      </c>
      <c r="H25" s="135">
        <f>SUM(D25:G25)</f>
        <v>-767382</v>
      </c>
      <c r="I25" s="135">
        <v>-146300</v>
      </c>
      <c r="J25" s="135">
        <v>-173200</v>
      </c>
      <c r="K25" s="135">
        <v>-178400</v>
      </c>
      <c r="L25" s="135">
        <v>-179600</v>
      </c>
      <c r="M25" s="135">
        <f>SUM(I25:L25)</f>
        <v>-677500</v>
      </c>
      <c r="N25" s="112">
        <f>'Revenue Build'!N13*CF!N26</f>
        <v>229318.32482445543</v>
      </c>
      <c r="O25" s="112">
        <f>'Revenue Build'!O13*CF!O26</f>
        <v>300356.08802605234</v>
      </c>
      <c r="P25" s="112">
        <f>'Revenue Build'!P13*CF!P26</f>
        <v>289401.84023524279</v>
      </c>
      <c r="Q25" s="112">
        <f>'Revenue Build'!Q13*CF!Q26</f>
        <v>245206.92127810986</v>
      </c>
      <c r="R25" s="112">
        <f>SUM(N25:Q25)</f>
        <v>1064283.1743638604</v>
      </c>
      <c r="S25" s="112">
        <f>'Revenue Build'!S13*CF!S26</f>
        <v>169266.63269845161</v>
      </c>
      <c r="T25" s="112">
        <f>'Revenue Build'!T13*CF!T26</f>
        <v>305257.99143985962</v>
      </c>
      <c r="U25" s="112">
        <f>'Revenue Build'!U13*CF!U26</f>
        <v>294304.48979399994</v>
      </c>
      <c r="V25" s="112">
        <f>'Revenue Build'!V13*CF!V26</f>
        <v>248954.85536331398</v>
      </c>
      <c r="W25" s="112">
        <f>SUM(S25:V25)</f>
        <v>1017783.9692956251</v>
      </c>
      <c r="X25" s="112">
        <f>'Revenue Build'!X13*CF!X26</f>
        <v>176029.43368194471</v>
      </c>
      <c r="Y25" s="112">
        <f>'Revenue Build'!Y13*CF!Y26</f>
        <v>316128.42451172846</v>
      </c>
      <c r="Z25" s="112">
        <f>'Revenue Build'!Z13*CF!Z26</f>
        <v>304867.21668931178</v>
      </c>
      <c r="AA25" s="112">
        <f>'Revenue Build'!AA13*CF!AA26</f>
        <v>257699.72892425631</v>
      </c>
      <c r="AB25" s="112">
        <f>SUM(X25:AA25)</f>
        <v>1054724.8038072414</v>
      </c>
      <c r="AC25" s="112">
        <f>'Revenue Build'!AC13*CF!AC26</f>
        <v>182212.70389094076</v>
      </c>
      <c r="AD25" s="112">
        <f>'Revenue Build'!AD13*CF!AD26</f>
        <v>327627.36911696504</v>
      </c>
      <c r="AE25" s="112">
        <f>'Revenue Build'!AE13*CF!AE26</f>
        <v>316042.64135652047</v>
      </c>
      <c r="AF25" s="112">
        <f>'Revenue Build'!AF13*CF!AF26</f>
        <v>266947.19195870653</v>
      </c>
      <c r="AG25" s="112">
        <f>SUM(AC25:AF25)</f>
        <v>1092829.9063231328</v>
      </c>
      <c r="AH25" s="112">
        <f>'Revenue Build'!AH13*CF!AH26</f>
        <v>188751.34190454124</v>
      </c>
      <c r="AI25" s="112">
        <f>'Revenue Build'!AI13*CF!AI26</f>
        <v>339797.19424776681</v>
      </c>
      <c r="AJ25" s="112">
        <f>'Revenue Build'!AJ13*CF!AJ26</f>
        <v>327872.09551910125</v>
      </c>
      <c r="AK25" s="112">
        <f>'Revenue Build'!AK13*CF!AK26</f>
        <v>276731.07772575493</v>
      </c>
      <c r="AL25" s="109">
        <f>SUM(AH25:AK25)</f>
        <v>1133151.7093971642</v>
      </c>
    </row>
    <row r="26" spans="2:39" x14ac:dyDescent="0.35">
      <c r="B26" s="158" t="s">
        <v>149</v>
      </c>
      <c r="C26" s="32">
        <f>-C25/IS!C6</f>
        <v>0.47171364343766209</v>
      </c>
      <c r="D26" s="32">
        <f>-D25/IS!D6</f>
        <v>0.32007821229050282</v>
      </c>
      <c r="E26" s="32">
        <f>-E25/IS!E6</f>
        <v>0.53961456102783723</v>
      </c>
      <c r="F26" s="32">
        <f>-F25/IS!F6</f>
        <v>0.54170274170274169</v>
      </c>
      <c r="G26" s="32">
        <f>-G25/IS!G6</f>
        <v>0.47564234326824256</v>
      </c>
      <c r="H26" s="32">
        <f>-H25/IS!H6</f>
        <v>0.4522148972769236</v>
      </c>
      <c r="I26" s="32">
        <f>-I25/IS!I6</f>
        <v>0.2309756867698137</v>
      </c>
      <c r="J26" s="32">
        <f>-J25/IS!J6</f>
        <v>0.46496644295302014</v>
      </c>
      <c r="K26" s="32">
        <f>-K25/IS!K6</f>
        <v>0.46873357856016817</v>
      </c>
      <c r="L26" s="32">
        <f>-L25/IS!L6</f>
        <v>0.3192888888888889</v>
      </c>
      <c r="M26" s="32">
        <f>-M25/IS!M6</f>
        <v>0.34759596983636565</v>
      </c>
      <c r="N26" s="32">
        <f>AVERAGE(D26,I26)</f>
        <v>0.27552694953015827</v>
      </c>
      <c r="O26" s="32">
        <f>AVERAGE(E26,J26)</f>
        <v>0.50229050199042868</v>
      </c>
      <c r="P26" s="32">
        <f>AVERAGE(F26,K26)</f>
        <v>0.50521816013145493</v>
      </c>
      <c r="Q26" s="32">
        <f>AVERAGE(G26,L26)</f>
        <v>0.39746561607856573</v>
      </c>
      <c r="R26" s="32">
        <f>R25/'Revenue Build'!R13</f>
        <v>0.4062127081859509</v>
      </c>
      <c r="S26" s="32">
        <f>N26</f>
        <v>0.27552694953015827</v>
      </c>
      <c r="T26" s="32">
        <f t="shared" ref="T26:V26" si="2">O26</f>
        <v>0.50229050199042868</v>
      </c>
      <c r="U26" s="32">
        <f t="shared" si="2"/>
        <v>0.50521816013145493</v>
      </c>
      <c r="V26" s="32">
        <f t="shared" si="2"/>
        <v>0.39746561607856573</v>
      </c>
      <c r="W26" s="32">
        <f>W25/'Revenue Build'!W13</f>
        <v>0.4186765938072623</v>
      </c>
      <c r="X26" s="32">
        <f>S26</f>
        <v>0.27552694953015827</v>
      </c>
      <c r="Y26" s="32">
        <f t="shared" ref="Y26:AA26" si="3">T26</f>
        <v>0.50229050199042868</v>
      </c>
      <c r="Z26" s="32">
        <f t="shared" si="3"/>
        <v>0.50521816013145493</v>
      </c>
      <c r="AA26" s="32">
        <f t="shared" si="3"/>
        <v>0.39746561607856573</v>
      </c>
      <c r="AB26" s="32">
        <f>AB25/'Revenue Build'!AB13</f>
        <v>0.41853319080083717</v>
      </c>
      <c r="AC26" s="32">
        <f>X26</f>
        <v>0.27552694953015827</v>
      </c>
      <c r="AD26" s="32">
        <f t="shared" ref="AD26:AF26" si="4">Y26</f>
        <v>0.50229050199042868</v>
      </c>
      <c r="AE26" s="32">
        <f t="shared" si="4"/>
        <v>0.50521816013145493</v>
      </c>
      <c r="AF26" s="32">
        <f t="shared" si="4"/>
        <v>0.39746561607856573</v>
      </c>
      <c r="AG26" s="32">
        <f>AG25/'Revenue Build'!AG13</f>
        <v>0.41858508270318323</v>
      </c>
      <c r="AH26" s="32">
        <f>AC26</f>
        <v>0.27552694953015827</v>
      </c>
      <c r="AI26" s="32">
        <f t="shared" ref="AI26:AK26" si="5">AD26</f>
        <v>0.50229050199042868</v>
      </c>
      <c r="AJ26" s="32">
        <f t="shared" si="5"/>
        <v>0.50521816013145493</v>
      </c>
      <c r="AK26" s="32">
        <f t="shared" si="5"/>
        <v>0.39746561607856573</v>
      </c>
      <c r="AL26" s="138">
        <f>AL25/'Revenue Build'!AL13</f>
        <v>0.41863743517066299</v>
      </c>
      <c r="AM26" s="32"/>
    </row>
    <row r="27" spans="2:39" x14ac:dyDescent="0.35">
      <c r="B27" s="21" t="s">
        <v>150</v>
      </c>
      <c r="C27" s="135">
        <v>2166</v>
      </c>
      <c r="D27" s="135">
        <v>-1202</v>
      </c>
      <c r="E27" s="135">
        <v>-1412</v>
      </c>
      <c r="F27" s="135">
        <v>6269</v>
      </c>
      <c r="G27" s="135"/>
      <c r="H27" s="135">
        <v>5740</v>
      </c>
      <c r="I27" s="135">
        <v>78</v>
      </c>
      <c r="J27" s="135">
        <v>9739</v>
      </c>
      <c r="K27" s="135">
        <v>13743</v>
      </c>
      <c r="L27" s="135"/>
      <c r="M27" s="135">
        <v>13262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20"/>
    </row>
    <row r="28" spans="2:39" x14ac:dyDescent="0.35">
      <c r="B28" s="21" t="s">
        <v>151</v>
      </c>
      <c r="C28" s="135">
        <v>-816210</v>
      </c>
      <c r="D28" s="135">
        <v>-173084</v>
      </c>
      <c r="E28" s="135">
        <v>-349725</v>
      </c>
      <c r="F28" s="135">
        <v>-529724</v>
      </c>
      <c r="G28" s="135"/>
      <c r="H28" s="135">
        <v>-761664</v>
      </c>
      <c r="I28" s="135">
        <v>-146224</v>
      </c>
      <c r="J28" s="135">
        <v>-309737</v>
      </c>
      <c r="K28" s="135">
        <v>-484106</v>
      </c>
      <c r="L28" s="135"/>
      <c r="M28" s="135">
        <v>-664230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20"/>
    </row>
    <row r="29" spans="2:39" x14ac:dyDescent="0.35">
      <c r="B29" s="26" t="s">
        <v>152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27"/>
    </row>
    <row r="30" spans="2:39" x14ac:dyDescent="0.35">
      <c r="B30" s="21" t="s">
        <v>153</v>
      </c>
      <c r="C30" s="135">
        <v>-124647</v>
      </c>
      <c r="D30" s="135">
        <v>-32902</v>
      </c>
      <c r="E30" s="135">
        <v>-66440</v>
      </c>
      <c r="F30" s="135">
        <v>-99999</v>
      </c>
      <c r="G30" s="135"/>
      <c r="H30" s="135">
        <v>-135439</v>
      </c>
      <c r="I30" s="135">
        <v>-35514</v>
      </c>
      <c r="J30" s="135">
        <v>-71092</v>
      </c>
      <c r="K30" s="135">
        <v>-106957</v>
      </c>
      <c r="L30" s="135"/>
      <c r="M30" s="135">
        <v>-145023</v>
      </c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20"/>
    </row>
    <row r="31" spans="2:39" x14ac:dyDescent="0.35">
      <c r="B31" s="21" t="s">
        <v>154</v>
      </c>
      <c r="C31" s="135">
        <v>101358</v>
      </c>
      <c r="D31" s="135">
        <v>99321</v>
      </c>
      <c r="E31" s="135">
        <v>99435</v>
      </c>
      <c r="F31" s="135">
        <v>99316</v>
      </c>
      <c r="G31" s="135"/>
      <c r="H31" s="135">
        <v>99278</v>
      </c>
      <c r="I31" s="135">
        <v>0</v>
      </c>
      <c r="J31" s="135">
        <v>40037</v>
      </c>
      <c r="K31" s="135">
        <v>62977</v>
      </c>
      <c r="L31" s="135"/>
      <c r="M31" s="135">
        <v>118979</v>
      </c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20"/>
    </row>
    <row r="32" spans="2:39" x14ac:dyDescent="0.35">
      <c r="B32" s="21" t="s">
        <v>155</v>
      </c>
      <c r="C32" s="135">
        <v>0</v>
      </c>
      <c r="D32" s="147"/>
      <c r="E32" s="147"/>
      <c r="F32" s="147"/>
      <c r="G32" s="147"/>
      <c r="H32" s="135">
        <v>0</v>
      </c>
      <c r="I32" s="135">
        <v>800000</v>
      </c>
      <c r="J32" s="135">
        <v>800000</v>
      </c>
      <c r="K32" s="135">
        <v>800000</v>
      </c>
      <c r="L32" s="135"/>
      <c r="M32" s="135">
        <v>800000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20"/>
    </row>
    <row r="33" spans="2:38" x14ac:dyDescent="0.35">
      <c r="B33" s="21" t="s">
        <v>156</v>
      </c>
      <c r="C33" s="135">
        <v>0</v>
      </c>
      <c r="D33" s="147"/>
      <c r="E33" s="147"/>
      <c r="F33" s="147"/>
      <c r="G33" s="147"/>
      <c r="H33" s="135">
        <v>0</v>
      </c>
      <c r="I33" s="135">
        <v>-200000</v>
      </c>
      <c r="J33" s="135">
        <v>-200000</v>
      </c>
      <c r="K33" s="135">
        <v>-800000</v>
      </c>
      <c r="L33" s="135"/>
      <c r="M33" s="135">
        <v>-800000</v>
      </c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20"/>
    </row>
    <row r="34" spans="2:38" x14ac:dyDescent="0.35">
      <c r="B34" s="21" t="s">
        <v>157</v>
      </c>
      <c r="C34" s="135">
        <v>163880</v>
      </c>
      <c r="D34" s="135">
        <v>-30375</v>
      </c>
      <c r="E34" s="135">
        <v>-349500</v>
      </c>
      <c r="F34" s="135">
        <v>-265180</v>
      </c>
      <c r="G34" s="135"/>
      <c r="H34" s="135">
        <v>-115460</v>
      </c>
      <c r="I34" s="135">
        <v>-18170</v>
      </c>
      <c r="J34" s="135">
        <v>-4190</v>
      </c>
      <c r="K34" s="135">
        <v>98485</v>
      </c>
      <c r="L34" s="135"/>
      <c r="M34" s="135">
        <v>186140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20"/>
    </row>
    <row r="35" spans="2:38" x14ac:dyDescent="0.35">
      <c r="B35" s="21" t="s">
        <v>158</v>
      </c>
      <c r="C35" s="135">
        <v>1100000</v>
      </c>
      <c r="D35" s="147"/>
      <c r="E35" s="135">
        <v>400000</v>
      </c>
      <c r="F35" s="135">
        <v>400000</v>
      </c>
      <c r="G35" s="135"/>
      <c r="H35" s="135">
        <v>400000</v>
      </c>
      <c r="I35" s="147"/>
      <c r="J35" s="135">
        <v>0</v>
      </c>
      <c r="K35" s="135">
        <v>600000</v>
      </c>
      <c r="L35" s="135"/>
      <c r="M35" s="135">
        <v>600000</v>
      </c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20"/>
    </row>
    <row r="36" spans="2:38" x14ac:dyDescent="0.35">
      <c r="B36" s="21" t="s">
        <v>159</v>
      </c>
      <c r="C36" s="135">
        <v>-905743</v>
      </c>
      <c r="D36" s="135">
        <v>-4291</v>
      </c>
      <c r="E36" s="135">
        <v>-5727</v>
      </c>
      <c r="F36" s="135">
        <v>-7163</v>
      </c>
      <c r="G36" s="135"/>
      <c r="H36" s="135">
        <v>-8597</v>
      </c>
      <c r="I36" s="135">
        <v>-1436</v>
      </c>
      <c r="J36" s="135">
        <v>-1436</v>
      </c>
      <c r="K36" s="135">
        <v>-8436</v>
      </c>
      <c r="L36" s="135"/>
      <c r="M36" s="135">
        <v>-8436</v>
      </c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20"/>
    </row>
    <row r="37" spans="2:38" x14ac:dyDescent="0.35">
      <c r="B37" s="21" t="s">
        <v>160</v>
      </c>
      <c r="C37" s="135">
        <v>-17901</v>
      </c>
      <c r="D37" s="135">
        <v>-4741</v>
      </c>
      <c r="E37" s="135">
        <v>-8520</v>
      </c>
      <c r="F37" s="135">
        <v>-12636</v>
      </c>
      <c r="G37" s="135"/>
      <c r="H37" s="135">
        <v>-15839</v>
      </c>
      <c r="I37" s="135">
        <v>-4644</v>
      </c>
      <c r="J37" s="135">
        <v>-8705</v>
      </c>
      <c r="K37" s="135">
        <v>-10230</v>
      </c>
      <c r="L37" s="135"/>
      <c r="M37" s="135">
        <v>-15749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20"/>
    </row>
    <row r="38" spans="2:38" x14ac:dyDescent="0.35">
      <c r="B38" s="21" t="s">
        <v>161</v>
      </c>
      <c r="C38" s="135">
        <v>-16737</v>
      </c>
      <c r="D38" s="135">
        <v>-1391</v>
      </c>
      <c r="E38" s="135">
        <v>-6474</v>
      </c>
      <c r="F38" s="135">
        <v>-6519</v>
      </c>
      <c r="G38" s="135"/>
      <c r="H38" s="135">
        <v>-7061</v>
      </c>
      <c r="I38" s="135">
        <v>-740</v>
      </c>
      <c r="J38" s="135">
        <v>291</v>
      </c>
      <c r="K38" s="135">
        <v>-2778</v>
      </c>
      <c r="L38" s="135"/>
      <c r="M38" s="135">
        <v>-4045</v>
      </c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20"/>
    </row>
    <row r="39" spans="2:38" x14ac:dyDescent="0.35">
      <c r="B39" s="21" t="s">
        <v>162</v>
      </c>
      <c r="C39" s="135">
        <v>300210</v>
      </c>
      <c r="D39" s="135">
        <v>25621</v>
      </c>
      <c r="E39" s="135">
        <v>62774</v>
      </c>
      <c r="F39" s="135">
        <v>107819</v>
      </c>
      <c r="G39" s="135"/>
      <c r="H39" s="135">
        <v>216882</v>
      </c>
      <c r="I39" s="135">
        <v>539496</v>
      </c>
      <c r="J39" s="135">
        <v>554905</v>
      </c>
      <c r="K39" s="135">
        <v>633061</v>
      </c>
      <c r="L39" s="135"/>
      <c r="M39" s="135">
        <v>731866</v>
      </c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20"/>
    </row>
    <row r="40" spans="2:38" x14ac:dyDescent="0.35">
      <c r="B40" s="21" t="s">
        <v>163</v>
      </c>
      <c r="C40" s="135">
        <v>-10487</v>
      </c>
      <c r="D40" s="135">
        <v>44506</v>
      </c>
      <c r="E40" s="135">
        <v>22055</v>
      </c>
      <c r="F40" s="135">
        <v>-2446</v>
      </c>
      <c r="G40" s="135"/>
      <c r="H40" s="135">
        <v>-2919</v>
      </c>
      <c r="I40" s="135">
        <v>7186</v>
      </c>
      <c r="J40" s="135">
        <v>-5005</v>
      </c>
      <c r="K40" s="135">
        <v>4195</v>
      </c>
      <c r="L40" s="135"/>
      <c r="M40" s="135">
        <v>3071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20"/>
    </row>
    <row r="41" spans="2:38" x14ac:dyDescent="0.35">
      <c r="B41" s="26" t="s">
        <v>164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27"/>
    </row>
    <row r="42" spans="2:38" x14ac:dyDescent="0.35">
      <c r="B42" s="21" t="s">
        <v>165</v>
      </c>
      <c r="C42" s="135">
        <v>24145</v>
      </c>
      <c r="D42" s="135">
        <v>13658</v>
      </c>
      <c r="E42" s="135">
        <v>13658</v>
      </c>
      <c r="F42" s="135">
        <v>13658</v>
      </c>
      <c r="G42" s="135"/>
      <c r="H42" s="135">
        <v>13658</v>
      </c>
      <c r="I42" s="135">
        <v>10739</v>
      </c>
      <c r="J42" s="135">
        <v>10739</v>
      </c>
      <c r="K42" s="135">
        <v>10739</v>
      </c>
      <c r="L42" s="135"/>
      <c r="M42" s="135">
        <v>10739</v>
      </c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20"/>
    </row>
    <row r="43" spans="2:38" x14ac:dyDescent="0.35">
      <c r="B43" s="21" t="s">
        <v>166</v>
      </c>
      <c r="C43" s="135">
        <v>13658</v>
      </c>
      <c r="D43" s="135">
        <v>58164</v>
      </c>
      <c r="E43" s="135">
        <v>35713</v>
      </c>
      <c r="F43" s="135">
        <v>11212</v>
      </c>
      <c r="G43" s="135"/>
      <c r="H43" s="135">
        <v>10739</v>
      </c>
      <c r="I43" s="135">
        <v>17925</v>
      </c>
      <c r="J43" s="135">
        <v>5734</v>
      </c>
      <c r="K43" s="135">
        <v>14934</v>
      </c>
      <c r="L43" s="135"/>
      <c r="M43" s="135">
        <v>13810</v>
      </c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20"/>
    </row>
    <row r="44" spans="2:38" x14ac:dyDescent="0.35">
      <c r="B44" s="26" t="s">
        <v>167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27"/>
    </row>
    <row r="45" spans="2:38" x14ac:dyDescent="0.35">
      <c r="B45" s="21" t="s">
        <v>168</v>
      </c>
      <c r="C45" s="135">
        <v>-131774</v>
      </c>
      <c r="D45" s="135">
        <v>-21776</v>
      </c>
      <c r="E45" s="135">
        <v>-67449</v>
      </c>
      <c r="F45" s="135">
        <v>-87453</v>
      </c>
      <c r="G45" s="135"/>
      <c r="H45" s="135">
        <v>-136549</v>
      </c>
      <c r="I45" s="135">
        <v>-21232</v>
      </c>
      <c r="J45" s="135">
        <v>-71825</v>
      </c>
      <c r="K45" s="135">
        <v>-93325</v>
      </c>
      <c r="L45" s="135"/>
      <c r="M45" s="135">
        <v>-142685</v>
      </c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20"/>
    </row>
    <row r="46" spans="2:38" x14ac:dyDescent="0.35">
      <c r="B46" s="21" t="s">
        <v>169</v>
      </c>
      <c r="C46" s="135">
        <v>4682</v>
      </c>
      <c r="D46" s="135">
        <v>0</v>
      </c>
      <c r="E46" s="135">
        <v>1896</v>
      </c>
      <c r="F46" s="135">
        <v>1256</v>
      </c>
      <c r="G46" s="135"/>
      <c r="H46" s="135">
        <v>2172</v>
      </c>
      <c r="I46" s="135">
        <v>990</v>
      </c>
      <c r="J46" s="135">
        <v>1486</v>
      </c>
      <c r="K46" s="135">
        <v>1486</v>
      </c>
      <c r="L46" s="135"/>
      <c r="M46" s="135">
        <v>1521</v>
      </c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20"/>
    </row>
    <row r="47" spans="2:38" x14ac:dyDescent="0.35">
      <c r="B47" s="21" t="s">
        <v>170</v>
      </c>
      <c r="C47" s="135">
        <v>91491</v>
      </c>
      <c r="D47" s="134">
        <v>53011</v>
      </c>
      <c r="E47" s="134">
        <v>59916</v>
      </c>
      <c r="F47" s="134">
        <v>86474</v>
      </c>
      <c r="G47" s="134"/>
      <c r="H47" s="135">
        <v>72215</v>
      </c>
      <c r="I47" s="134">
        <v>51914</v>
      </c>
      <c r="J47" s="134">
        <v>54448</v>
      </c>
      <c r="K47" s="134">
        <v>55619</v>
      </c>
      <c r="L47" s="134"/>
      <c r="M47" s="135">
        <v>68758</v>
      </c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20"/>
    </row>
    <row r="48" spans="2:38" x14ac:dyDescent="0.35">
      <c r="B48" s="22" t="s">
        <v>171</v>
      </c>
      <c r="C48" s="34">
        <v>5044</v>
      </c>
      <c r="D48" s="34"/>
      <c r="E48" s="34"/>
      <c r="F48" s="34"/>
      <c r="G48" s="34"/>
      <c r="H48" s="34">
        <v>4774</v>
      </c>
      <c r="I48" s="34"/>
      <c r="J48" s="34"/>
      <c r="K48" s="34"/>
      <c r="L48" s="34"/>
      <c r="M48" s="34">
        <v>2109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5"/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4120-420F-4A30-A550-D1544C61D829}">
  <dimension ref="B2:R45"/>
  <sheetViews>
    <sheetView showGridLines="0" zoomScale="70" zoomScaleNormal="70" workbookViewId="0">
      <selection activeCell="R45" sqref="R45"/>
    </sheetView>
  </sheetViews>
  <sheetFormatPr defaultRowHeight="14.5" x14ac:dyDescent="0.35"/>
  <cols>
    <col min="2" max="2" width="40.1796875" bestFit="1" customWidth="1"/>
    <col min="3" max="3" width="10.7265625" bestFit="1" customWidth="1"/>
    <col min="4" max="4" width="11" bestFit="1" customWidth="1"/>
    <col min="5" max="5" width="11.453125" bestFit="1" customWidth="1"/>
    <col min="6" max="6" width="12.54296875" bestFit="1" customWidth="1"/>
    <col min="7" max="7" width="11.453125" bestFit="1" customWidth="1"/>
    <col min="8" max="8" width="11.1796875" bestFit="1" customWidth="1"/>
    <col min="9" max="9" width="13.453125" bestFit="1" customWidth="1"/>
    <col min="10" max="12" width="11" bestFit="1" customWidth="1"/>
    <col min="13" max="13" width="10.7265625" bestFit="1" customWidth="1"/>
    <col min="14" max="14" width="13.453125" bestFit="1" customWidth="1"/>
    <col min="15" max="15" width="16.81640625" bestFit="1" customWidth="1"/>
    <col min="16" max="16" width="13.453125" bestFit="1" customWidth="1"/>
    <col min="17" max="18" width="12.54296875" bestFit="1" customWidth="1"/>
  </cols>
  <sheetData>
    <row r="2" spans="2:18" x14ac:dyDescent="0.3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</row>
    <row r="3" spans="2:18" ht="15" customHeight="1" x14ac:dyDescent="0.35">
      <c r="B3" s="43" t="s">
        <v>172</v>
      </c>
      <c r="C3" s="12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2" t="s">
        <v>13</v>
      </c>
      <c r="J3" s="10" t="s">
        <v>14</v>
      </c>
      <c r="K3" s="19" t="s">
        <v>15</v>
      </c>
      <c r="L3" s="19" t="s">
        <v>16</v>
      </c>
      <c r="M3" s="19" t="s">
        <v>17</v>
      </c>
      <c r="N3" s="9" t="s">
        <v>22</v>
      </c>
      <c r="O3" s="9" t="s">
        <v>27</v>
      </c>
      <c r="P3" s="9" t="s">
        <v>32</v>
      </c>
      <c r="Q3" s="9" t="s">
        <v>37</v>
      </c>
      <c r="R3" s="9" t="s">
        <v>42</v>
      </c>
    </row>
    <row r="4" spans="2:18" x14ac:dyDescent="0.35">
      <c r="B4" s="44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2:18" x14ac:dyDescent="0.35">
      <c r="B5" s="232" t="s">
        <v>173</v>
      </c>
      <c r="C5" s="162">
        <f>BS!C7/IS!C6 *365</f>
        <v>53.817986627471328</v>
      </c>
      <c r="D5" s="162">
        <f>BS!D7/IS!D6 *91.25</f>
        <v>40.595714618249531</v>
      </c>
      <c r="E5" s="162">
        <f>BS!E7/IS!E6 *91.25</f>
        <v>47.726904252064855</v>
      </c>
      <c r="F5" s="162">
        <f>BS!F7/IS!F6 *91.25</f>
        <v>42.261522366522364</v>
      </c>
      <c r="G5" s="162">
        <f>BS!G7/IS!G6 *91.25</f>
        <v>49.884771325796507</v>
      </c>
      <c r="H5" s="162">
        <f>G5</f>
        <v>49.884771325796507</v>
      </c>
      <c r="I5" s="162">
        <f>BS!H7/IS!H6 *91.25</f>
        <v>15.184592451947358</v>
      </c>
      <c r="J5" s="162">
        <f>BS!I7/IS!I6 *91.25</f>
        <v>27.291010814651091</v>
      </c>
      <c r="K5" s="162">
        <f>BS!J7/IS!J6 *91.25</f>
        <v>44.573114093959731</v>
      </c>
      <c r="L5" s="162">
        <f>BS!K7/IS!K6 *91.25</f>
        <v>77.117038885969521</v>
      </c>
      <c r="M5" s="216">
        <f>L5</f>
        <v>77.117038885969521</v>
      </c>
      <c r="N5" s="162">
        <f>AVERAGE(C5:L5)</f>
        <v>44.833742676242885</v>
      </c>
      <c r="O5" s="162">
        <f>AVERAGE(D5:N5)</f>
        <v>46.951838336106356</v>
      </c>
      <c r="P5" s="162">
        <f>AVERAGE(E5:O5)</f>
        <v>47.529667765002429</v>
      </c>
      <c r="Q5" s="162">
        <f>AVERAGE(F5:P5)</f>
        <v>47.511737175269474</v>
      </c>
      <c r="R5" s="163">
        <f>AVERAGE(G5:Q5)</f>
        <v>47.989029430610124</v>
      </c>
    </row>
    <row r="6" spans="2:18" x14ac:dyDescent="0.35">
      <c r="B6" s="233" t="s">
        <v>174</v>
      </c>
      <c r="C6" s="164">
        <v>255805</v>
      </c>
      <c r="D6" s="164">
        <v>238903</v>
      </c>
      <c r="E6" s="164">
        <v>170980</v>
      </c>
      <c r="F6" s="164">
        <v>160478</v>
      </c>
      <c r="G6" s="164">
        <v>265961</v>
      </c>
      <c r="H6" s="216">
        <f t="shared" ref="H6:H37" si="0">G6</f>
        <v>265961</v>
      </c>
      <c r="I6" s="164">
        <v>282382</v>
      </c>
      <c r="J6" s="164">
        <v>189437</v>
      </c>
      <c r="K6" s="164">
        <v>181956</v>
      </c>
      <c r="L6" s="164">
        <v>321652</v>
      </c>
      <c r="M6" s="216">
        <f t="shared" ref="M6:M38" si="1">L6</f>
        <v>321652</v>
      </c>
      <c r="N6" s="164">
        <f>N5*IS!$R$6/365</f>
        <v>321822.06758481072</v>
      </c>
      <c r="O6" s="164">
        <f>O5*IS!W6/365</f>
        <v>312706.32138592895</v>
      </c>
      <c r="P6" s="164">
        <f>P5*IS!AB6/365</f>
        <v>328156.61942292948</v>
      </c>
      <c r="Q6" s="164">
        <f>Q5*IS!AG6/365</f>
        <v>339841.85813102417</v>
      </c>
      <c r="R6" s="165">
        <f>R5*IS!AL6/365</f>
        <v>355876.32679958123</v>
      </c>
    </row>
    <row r="7" spans="2:18" x14ac:dyDescent="0.35">
      <c r="B7" s="232"/>
      <c r="C7" s="166"/>
      <c r="D7" s="166"/>
      <c r="E7" s="166"/>
      <c r="F7" s="166"/>
      <c r="G7" s="166"/>
      <c r="H7" s="162"/>
      <c r="I7" s="166"/>
      <c r="J7" s="166"/>
      <c r="K7" s="166"/>
      <c r="L7" s="166"/>
      <c r="M7" s="216"/>
      <c r="N7" s="166"/>
      <c r="O7" s="166"/>
      <c r="P7" s="166"/>
      <c r="Q7" s="166"/>
      <c r="R7" s="167"/>
    </row>
    <row r="8" spans="2:18" x14ac:dyDescent="0.35">
      <c r="B8" s="232" t="s">
        <v>175</v>
      </c>
      <c r="C8" s="217">
        <f>BS!C8/IS!C6</f>
        <v>6.7538186638999367E-2</v>
      </c>
      <c r="D8" s="217">
        <f>BS!D8/IS!D6</f>
        <v>0.17298696461824953</v>
      </c>
      <c r="E8" s="217">
        <f>BS!E8/IS!E6</f>
        <v>0.32421841541755891</v>
      </c>
      <c r="F8" s="217">
        <f>BS!F8/IS!F6</f>
        <v>0.36466955266955264</v>
      </c>
      <c r="G8" s="217">
        <f>BS!G8/IS!G6</f>
        <v>0.24131551901336074</v>
      </c>
      <c r="H8" s="217">
        <f t="shared" si="0"/>
        <v>0.24131551901336074</v>
      </c>
      <c r="I8" s="217">
        <f>BS!H8/IS!I6</f>
        <v>0.16198768550678877</v>
      </c>
      <c r="J8" s="217">
        <f>BS!I8/IS!I6</f>
        <v>0.18012156615093147</v>
      </c>
      <c r="K8" s="217">
        <f>BS!J8/IS!J6</f>
        <v>0.3912563758389262</v>
      </c>
      <c r="L8" s="217">
        <f>BS!K8/IS!K6</f>
        <v>0.39668681029952707</v>
      </c>
      <c r="M8" s="217">
        <f t="shared" si="1"/>
        <v>0.39668681029952707</v>
      </c>
      <c r="N8" s="217">
        <f>AVERAGE(C7:L8)</f>
        <v>0.25420965951672547</v>
      </c>
      <c r="O8" s="217">
        <f>N8</f>
        <v>0.25420965951672547</v>
      </c>
      <c r="P8" s="217">
        <f t="shared" ref="P8:R8" si="2">O8</f>
        <v>0.25420965951672547</v>
      </c>
      <c r="Q8" s="217">
        <f t="shared" si="2"/>
        <v>0.25420965951672547</v>
      </c>
      <c r="R8" s="235">
        <f t="shared" si="2"/>
        <v>0.25420965951672547</v>
      </c>
    </row>
    <row r="9" spans="2:18" x14ac:dyDescent="0.35">
      <c r="B9" s="232" t="s">
        <v>87</v>
      </c>
      <c r="C9" s="164">
        <v>117172</v>
      </c>
      <c r="D9" s="164">
        <v>92894</v>
      </c>
      <c r="E9" s="164">
        <v>105987</v>
      </c>
      <c r="F9" s="164">
        <v>126358</v>
      </c>
      <c r="G9" s="164">
        <v>117400</v>
      </c>
      <c r="H9" s="216">
        <f t="shared" si="0"/>
        <v>117400</v>
      </c>
      <c r="I9" s="164">
        <v>102603</v>
      </c>
      <c r="J9" s="164">
        <v>114089</v>
      </c>
      <c r="K9" s="164">
        <v>145743</v>
      </c>
      <c r="L9" s="164">
        <v>150979</v>
      </c>
      <c r="M9" s="216">
        <f t="shared" si="1"/>
        <v>150979</v>
      </c>
      <c r="N9" s="164">
        <f>N8*IS!$R$6</f>
        <v>666032.98698515177</v>
      </c>
      <c r="O9" s="164">
        <f>O8*IS!W6</f>
        <v>617972.24904177175</v>
      </c>
      <c r="P9" s="164">
        <f>P8*IS!AB6</f>
        <v>640621.19600753917</v>
      </c>
      <c r="Q9" s="164">
        <f>Q8*IS!AG6</f>
        <v>663683.27462135314</v>
      </c>
      <c r="R9" s="165">
        <f>R8*IS!AL6</f>
        <v>688084.92988501594</v>
      </c>
    </row>
    <row r="10" spans="2:18" x14ac:dyDescent="0.35">
      <c r="B10" s="232"/>
      <c r="C10" s="166"/>
      <c r="D10" s="166"/>
      <c r="E10" s="166"/>
      <c r="F10" s="166"/>
      <c r="G10" s="166"/>
      <c r="H10" s="162"/>
      <c r="I10" s="166"/>
      <c r="J10" s="166"/>
      <c r="K10" s="166"/>
      <c r="L10" s="164"/>
      <c r="M10" s="216"/>
      <c r="N10" s="166"/>
      <c r="O10" s="166"/>
      <c r="P10" s="166"/>
      <c r="Q10" s="166"/>
      <c r="R10" s="167"/>
    </row>
    <row r="11" spans="2:18" x14ac:dyDescent="0.35">
      <c r="B11" s="232" t="s">
        <v>176</v>
      </c>
      <c r="C11" s="217">
        <f>BS!C9/IS!C6</f>
        <v>1.9712951755144388E-4</v>
      </c>
      <c r="D11" s="217">
        <f>BS!D9/IS!D6</f>
        <v>3.3147113594040969E-3</v>
      </c>
      <c r="E11" s="217">
        <f>BS!E9/IS!E6</f>
        <v>4.8363413888039154E-3</v>
      </c>
      <c r="F11" s="217">
        <f>BS!F9/IS!F6</f>
        <v>5.7748917748917748E-3</v>
      </c>
      <c r="G11" s="217">
        <f>BS!G9/IS!G6</f>
        <v>3.7985611510791368E-3</v>
      </c>
      <c r="H11" s="217">
        <f t="shared" si="0"/>
        <v>3.7985611510791368E-3</v>
      </c>
      <c r="I11" s="217">
        <f>BS!H9/IS!H6</f>
        <v>1.1296798179783504E-3</v>
      </c>
      <c r="J11" s="217">
        <f>BS!I9/IS!I6</f>
        <v>6.1967161351436694E-3</v>
      </c>
      <c r="K11" s="217">
        <f>BS!J9/IS!J6</f>
        <v>3.3063087248322146E-2</v>
      </c>
      <c r="L11" s="217">
        <f>BS!K9/IS!K6</f>
        <v>1.1489753021544929E-2</v>
      </c>
      <c r="M11" s="217">
        <f t="shared" si="1"/>
        <v>1.1489753021544929E-2</v>
      </c>
      <c r="N11" s="217">
        <f>AVERAGE(C11:L11)</f>
        <v>7.3599432565798597E-3</v>
      </c>
      <c r="O11" s="217">
        <f>N11</f>
        <v>7.3599432565798597E-3</v>
      </c>
      <c r="P11" s="217">
        <f t="shared" ref="P11:R11" si="3">O11</f>
        <v>7.3599432565798597E-3</v>
      </c>
      <c r="Q11" s="217">
        <f t="shared" si="3"/>
        <v>7.3599432565798597E-3</v>
      </c>
      <c r="R11" s="235">
        <f t="shared" si="3"/>
        <v>7.3599432565798597E-3</v>
      </c>
    </row>
    <row r="12" spans="2:18" x14ac:dyDescent="0.35">
      <c r="B12" s="234" t="s">
        <v>177</v>
      </c>
      <c r="C12" s="164">
        <v>342</v>
      </c>
      <c r="D12" s="164">
        <v>1780</v>
      </c>
      <c r="E12" s="164">
        <v>1581</v>
      </c>
      <c r="F12" s="164">
        <v>2001</v>
      </c>
      <c r="G12" s="164">
        <v>1848</v>
      </c>
      <c r="H12" s="216">
        <f t="shared" si="0"/>
        <v>1848</v>
      </c>
      <c r="I12" s="164">
        <v>1917</v>
      </c>
      <c r="J12" s="164">
        <v>3925</v>
      </c>
      <c r="K12" s="164">
        <v>12316</v>
      </c>
      <c r="L12" s="164">
        <v>4373</v>
      </c>
      <c r="M12" s="216">
        <f t="shared" si="1"/>
        <v>4373</v>
      </c>
      <c r="N12" s="164">
        <f>N11*IS!$R$6</f>
        <v>19283.157849076895</v>
      </c>
      <c r="O12" s="164">
        <f>O11*IS!W6</f>
        <v>17891.691038550922</v>
      </c>
      <c r="P12" s="164">
        <f>P11*IS!AB6</f>
        <v>18547.42915962089</v>
      </c>
      <c r="Q12" s="164">
        <f>Q11*IS!AG6</f>
        <v>19215.12837411627</v>
      </c>
      <c r="R12" s="165">
        <f>R11*IS!AL6</f>
        <v>19921.61135532401</v>
      </c>
    </row>
    <row r="13" spans="2:18" x14ac:dyDescent="0.35">
      <c r="B13" s="232"/>
      <c r="C13" s="166"/>
      <c r="D13" s="166"/>
      <c r="E13" s="166"/>
      <c r="F13" s="166"/>
      <c r="G13" s="166"/>
      <c r="H13" s="162"/>
      <c r="I13" s="166"/>
      <c r="J13" s="166"/>
      <c r="K13" s="166"/>
      <c r="L13" s="164"/>
      <c r="M13" s="216"/>
      <c r="N13" s="166"/>
      <c r="O13" s="166"/>
      <c r="P13" s="166"/>
      <c r="Q13" s="166"/>
      <c r="R13" s="167"/>
    </row>
    <row r="14" spans="2:18" x14ac:dyDescent="0.35">
      <c r="B14" s="232" t="s">
        <v>178</v>
      </c>
      <c r="C14" s="162"/>
      <c r="D14" s="162"/>
      <c r="E14" s="162"/>
      <c r="F14" s="162"/>
      <c r="G14" s="217">
        <f>BS!C10/IS!C6</f>
        <v>9.4795089054124163E-3</v>
      </c>
      <c r="H14" s="217">
        <f t="shared" si="0"/>
        <v>9.4795089054124163E-3</v>
      </c>
      <c r="I14" s="217">
        <f>BS!D10/IS!D6</f>
        <v>4.1562383612662943E-2</v>
      </c>
      <c r="J14" s="217">
        <f>BS!E10/IS!E6</f>
        <v>6.1541755888650962E-2</v>
      </c>
      <c r="K14" s="217">
        <f>BS!F10/IS!F6</f>
        <v>6.0109668109668113E-2</v>
      </c>
      <c r="L14" s="217">
        <f>BS!G10/IS!G6</f>
        <v>3.9971223021582736E-2</v>
      </c>
      <c r="M14" s="217">
        <f t="shared" si="1"/>
        <v>3.9971223021582736E-2</v>
      </c>
      <c r="N14" s="217">
        <v>1.4999999999999999E-2</v>
      </c>
      <c r="O14" s="217">
        <f>N14</f>
        <v>1.4999999999999999E-2</v>
      </c>
      <c r="P14" s="217">
        <f t="shared" ref="P14:R14" si="4">O14</f>
        <v>1.4999999999999999E-2</v>
      </c>
      <c r="Q14" s="217">
        <f t="shared" si="4"/>
        <v>1.4999999999999999E-2</v>
      </c>
      <c r="R14" s="235">
        <f t="shared" si="4"/>
        <v>1.4999999999999999E-2</v>
      </c>
    </row>
    <row r="15" spans="2:18" x14ac:dyDescent="0.35">
      <c r="B15" s="234" t="s">
        <v>179</v>
      </c>
      <c r="C15" s="168"/>
      <c r="D15" s="164"/>
      <c r="E15" s="164"/>
      <c r="F15" s="164"/>
      <c r="G15" s="164">
        <v>19446</v>
      </c>
      <c r="H15" s="216">
        <f t="shared" si="0"/>
        <v>19446</v>
      </c>
      <c r="I15" s="164">
        <v>18115</v>
      </c>
      <c r="J15" s="164">
        <v>17573</v>
      </c>
      <c r="K15" s="164">
        <v>17472</v>
      </c>
      <c r="L15" s="164">
        <v>18017</v>
      </c>
      <c r="M15" s="216">
        <f t="shared" si="1"/>
        <v>18017</v>
      </c>
      <c r="N15" s="164">
        <f>N14*IS!R6</f>
        <v>39300.217087620003</v>
      </c>
      <c r="O15" s="164">
        <f>O14*IS!W6</f>
        <v>36464.325365325836</v>
      </c>
      <c r="P15" s="164">
        <f>P14*IS!AB6</f>
        <v>37800.758469922941</v>
      </c>
      <c r="Q15" s="164">
        <f>Q14*IS!AG6</f>
        <v>39161.568990911226</v>
      </c>
      <c r="R15" s="238">
        <f>R14*IS!AL6</f>
        <v>40601.42312411288</v>
      </c>
    </row>
    <row r="16" spans="2:18" x14ac:dyDescent="0.35">
      <c r="B16" s="232"/>
      <c r="C16" s="166"/>
      <c r="D16" s="166"/>
      <c r="E16" s="166"/>
      <c r="F16" s="166"/>
      <c r="G16" s="166"/>
      <c r="H16" s="162"/>
      <c r="I16" s="166"/>
      <c r="J16" s="166"/>
      <c r="K16" s="166"/>
      <c r="L16" s="166"/>
      <c r="M16" s="216"/>
      <c r="N16" s="166"/>
      <c r="O16" s="166"/>
      <c r="P16" s="166"/>
      <c r="Q16" s="166"/>
      <c r="R16" s="167"/>
    </row>
    <row r="17" spans="2:18" x14ac:dyDescent="0.35">
      <c r="B17" s="234" t="s">
        <v>180</v>
      </c>
      <c r="C17" s="217">
        <f>BS!C11/IS!C6</f>
        <v>2.4947835610121621E-2</v>
      </c>
      <c r="D17" s="217">
        <f>BS!D11/IS!D6</f>
        <v>9.2020484171322164E-2</v>
      </c>
      <c r="E17" s="217">
        <f>BS!E11/IS!E6</f>
        <v>0.15828999694096055</v>
      </c>
      <c r="F17" s="217">
        <f>BS!F11/IS!F6</f>
        <v>0.14283694083694085</v>
      </c>
      <c r="G17" s="217">
        <f>BS!G11/IS!G6</f>
        <v>0.10621993833504625</v>
      </c>
      <c r="H17" s="217">
        <f t="shared" si="0"/>
        <v>0.10621993833504625</v>
      </c>
      <c r="I17" s="217">
        <f>BS!H11/IS!H6</f>
        <v>7.657956287225072E-2</v>
      </c>
      <c r="J17" s="217">
        <f>BS!I11/IS!I6</f>
        <v>0.34516577202399745</v>
      </c>
      <c r="K17" s="217">
        <f>BS!J11/IS!J6</f>
        <v>0.57189530201342287</v>
      </c>
      <c r="L17" s="217">
        <f>BS!K11/IS!K6</f>
        <v>0.71016815554387813</v>
      </c>
      <c r="M17" s="217">
        <f t="shared" si="1"/>
        <v>0.71016815554387813</v>
      </c>
      <c r="N17" s="217">
        <f>AVERAGE(C17:L17)</f>
        <v>0.23343439266829868</v>
      </c>
      <c r="O17" s="217">
        <f>N17</f>
        <v>0.23343439266829868</v>
      </c>
      <c r="P17" s="217">
        <f t="shared" ref="P17:R17" si="5">O17</f>
        <v>0.23343439266829868</v>
      </c>
      <c r="Q17" s="217">
        <f t="shared" si="5"/>
        <v>0.23343439266829868</v>
      </c>
      <c r="R17" s="235">
        <f t="shared" si="5"/>
        <v>0.23343439266829868</v>
      </c>
    </row>
    <row r="18" spans="2:18" x14ac:dyDescent="0.35">
      <c r="B18" s="234" t="s">
        <v>181</v>
      </c>
      <c r="C18" s="166">
        <v>43282</v>
      </c>
      <c r="D18" s="164">
        <v>49415</v>
      </c>
      <c r="E18" s="164">
        <v>51745</v>
      </c>
      <c r="F18" s="164">
        <v>49493</v>
      </c>
      <c r="G18" s="164">
        <v>51676</v>
      </c>
      <c r="H18" s="216">
        <f t="shared" si="0"/>
        <v>51676</v>
      </c>
      <c r="I18" s="164">
        <v>129951</v>
      </c>
      <c r="J18" s="164">
        <v>218628</v>
      </c>
      <c r="K18" s="164">
        <v>213031</v>
      </c>
      <c r="L18" s="164">
        <v>270290</v>
      </c>
      <c r="M18" s="216">
        <f t="shared" si="1"/>
        <v>270290</v>
      </c>
      <c r="N18" s="164">
        <f>N17*IS!$R$6</f>
        <v>611601.48717205797</v>
      </c>
      <c r="O18" s="164">
        <f>O17*IS!W6</f>
        <v>567468.50971427164</v>
      </c>
      <c r="P18" s="164">
        <f>P17*IS!AB6</f>
        <v>588266.47305516724</v>
      </c>
      <c r="Q18" s="164">
        <f>Q17*IS!AG6</f>
        <v>609443.80488873611</v>
      </c>
      <c r="R18" s="165">
        <f>R17*IS!AL6</f>
        <v>631851.23656306055</v>
      </c>
    </row>
    <row r="19" spans="2:18" x14ac:dyDescent="0.35">
      <c r="B19" s="234"/>
      <c r="C19" s="168"/>
      <c r="D19" s="166"/>
      <c r="E19" s="166"/>
      <c r="F19" s="166"/>
      <c r="G19" s="166"/>
      <c r="H19" s="162"/>
      <c r="I19" s="166"/>
      <c r="J19" s="166"/>
      <c r="K19" s="166"/>
      <c r="L19" s="164"/>
      <c r="M19" s="216"/>
      <c r="N19" s="166"/>
      <c r="O19" s="166"/>
      <c r="P19" s="166"/>
      <c r="Q19" s="166"/>
      <c r="R19" s="167"/>
    </row>
    <row r="20" spans="2:18" x14ac:dyDescent="0.35">
      <c r="B20" s="232" t="s">
        <v>182</v>
      </c>
      <c r="C20" s="217">
        <f>BS!C12/IS!C6</f>
        <v>1.5262551155686206E-2</v>
      </c>
      <c r="D20" s="217">
        <f>BS!D12/IS!D6</f>
        <v>4.8785847299813778E-2</v>
      </c>
      <c r="E20" s="217">
        <f>BS!E12/IS!E6</f>
        <v>8.5594983175282954E-2</v>
      </c>
      <c r="F20" s="217">
        <f>BS!F12/IS!F6</f>
        <v>9.6066378066378064E-2</v>
      </c>
      <c r="G20" s="217">
        <f>BS!G12/IS!G6</f>
        <v>5.3897225077081196E-2</v>
      </c>
      <c r="H20" s="217">
        <f t="shared" si="0"/>
        <v>5.3897225077081196E-2</v>
      </c>
      <c r="I20" s="217">
        <f>BS!H12/IS!H6</f>
        <v>1.5157863473155519E-2</v>
      </c>
      <c r="J20" s="217">
        <f>BS!I12/IS!I6</f>
        <v>3.529049573729081E-2</v>
      </c>
      <c r="K20" s="217">
        <f>BS!J12/IS!J6</f>
        <v>0.11348724832214765</v>
      </c>
      <c r="L20" s="217">
        <f>BS!K12/IS!K6</f>
        <v>7.6227009984235414E-2</v>
      </c>
      <c r="M20" s="217">
        <f t="shared" si="1"/>
        <v>7.6227009984235414E-2</v>
      </c>
      <c r="N20" s="217">
        <f>AVERAGE(C20:L20)</f>
        <v>5.9366682736815266E-2</v>
      </c>
      <c r="O20" s="217">
        <f>N20</f>
        <v>5.9366682736815266E-2</v>
      </c>
      <c r="P20" s="217">
        <f t="shared" ref="P20:R20" si="6">O20</f>
        <v>5.9366682736815266E-2</v>
      </c>
      <c r="Q20" s="217">
        <f t="shared" si="6"/>
        <v>5.9366682736815266E-2</v>
      </c>
      <c r="R20" s="235">
        <f t="shared" si="6"/>
        <v>5.9366682736815266E-2</v>
      </c>
    </row>
    <row r="21" spans="2:18" x14ac:dyDescent="0.35">
      <c r="B21" s="234" t="s">
        <v>172</v>
      </c>
      <c r="C21" s="216">
        <v>26479</v>
      </c>
      <c r="D21" s="164">
        <v>26198</v>
      </c>
      <c r="E21" s="164">
        <v>27981</v>
      </c>
      <c r="F21" s="164">
        <v>33287</v>
      </c>
      <c r="G21" s="164">
        <v>26221</v>
      </c>
      <c r="H21" s="216">
        <f t="shared" si="0"/>
        <v>26221</v>
      </c>
      <c r="I21" s="164">
        <v>25722</v>
      </c>
      <c r="J21" s="164">
        <v>22353</v>
      </c>
      <c r="K21" s="164">
        <v>42274</v>
      </c>
      <c r="L21" s="164">
        <v>29012</v>
      </c>
      <c r="M21" s="216">
        <f t="shared" si="1"/>
        <v>29012</v>
      </c>
      <c r="N21" s="164">
        <f>N20*IS!$R$6</f>
        <v>155541.56795524686</v>
      </c>
      <c r="O21" s="164">
        <f>O20*IS!W6</f>
        <v>144317.73567835361</v>
      </c>
      <c r="P21" s="164">
        <f>P20*IS!AB6</f>
        <v>149607.04235299319</v>
      </c>
      <c r="Q21" s="164">
        <f>Q20*IS!AG6</f>
        <v>154992.82945062197</v>
      </c>
      <c r="R21" s="165">
        <f>R20*IS!AL6</f>
        <v>160691.45368482693</v>
      </c>
    </row>
    <row r="22" spans="2:18" x14ac:dyDescent="0.35">
      <c r="B22" s="44"/>
      <c r="C22" s="166"/>
      <c r="D22" s="166"/>
      <c r="E22" s="166"/>
      <c r="F22" s="166"/>
      <c r="G22" s="166"/>
      <c r="H22" s="162"/>
      <c r="I22" s="166"/>
      <c r="J22" s="166"/>
      <c r="K22" s="166"/>
      <c r="L22" s="164"/>
      <c r="M22" s="216"/>
      <c r="N22" s="166"/>
      <c r="O22" s="166"/>
      <c r="P22" s="166"/>
      <c r="Q22" s="166"/>
      <c r="R22" s="167"/>
    </row>
    <row r="23" spans="2:18" x14ac:dyDescent="0.35">
      <c r="B23" s="48" t="s">
        <v>183</v>
      </c>
      <c r="C23" s="166"/>
      <c r="D23" s="166"/>
      <c r="E23" s="166"/>
      <c r="F23" s="166"/>
      <c r="G23" s="166"/>
      <c r="H23" s="162"/>
      <c r="I23" s="166"/>
      <c r="J23" s="166"/>
      <c r="K23" s="166"/>
      <c r="L23" s="166"/>
      <c r="M23" s="216"/>
      <c r="N23" s="166"/>
      <c r="O23" s="166"/>
      <c r="P23" s="166"/>
      <c r="Q23" s="166"/>
      <c r="R23" s="167"/>
    </row>
    <row r="24" spans="2:18" x14ac:dyDescent="0.35">
      <c r="B24" s="44"/>
      <c r="C24" s="166"/>
      <c r="D24" s="166"/>
      <c r="E24" s="166"/>
      <c r="F24" s="166"/>
      <c r="G24" s="166"/>
      <c r="H24" s="162"/>
      <c r="I24" s="166"/>
      <c r="J24" s="166"/>
      <c r="K24" s="166"/>
      <c r="L24" s="166"/>
      <c r="M24" s="216"/>
      <c r="N24" s="166"/>
      <c r="O24" s="166"/>
      <c r="P24" s="166"/>
      <c r="Q24" s="166"/>
      <c r="R24" s="167"/>
    </row>
    <row r="25" spans="2:18" x14ac:dyDescent="0.35">
      <c r="B25" s="232" t="s">
        <v>184</v>
      </c>
      <c r="C25" s="169">
        <f>C26/IS!C10*365</f>
        <v>142.41280136453264</v>
      </c>
      <c r="D25" s="169">
        <f>D26/IS!D10*91.25</f>
        <v>99.161446128831713</v>
      </c>
      <c r="E25" s="169">
        <f>E26/IS!E10*91.25</f>
        <v>92.521034371057382</v>
      </c>
      <c r="F25" s="169">
        <f>F26/IS!F10*91.25</f>
        <v>112.99303920690133</v>
      </c>
      <c r="G25" s="169">
        <f>G26/IS!G10*91.25</f>
        <v>128.81840441669041</v>
      </c>
      <c r="H25" s="162">
        <f t="shared" si="0"/>
        <v>128.81840441669041</v>
      </c>
      <c r="I25" s="169">
        <f>I26/IS!I10*91.25</f>
        <v>112.71164760678289</v>
      </c>
      <c r="J25" s="169">
        <f>J26/IS!J10*91.25</f>
        <v>98.734654549880318</v>
      </c>
      <c r="K25" s="169">
        <f>K26/IS!K10*91.25</f>
        <v>106.06542931213556</v>
      </c>
      <c r="L25" s="169">
        <f>L26/IS!L10*91.25</f>
        <v>157.09422360837701</v>
      </c>
      <c r="M25" s="216">
        <f t="shared" si="1"/>
        <v>157.09422360837701</v>
      </c>
      <c r="N25" s="169">
        <f>AVERAGE(C25:L25)</f>
        <v>117.93310849818798</v>
      </c>
      <c r="O25" s="170">
        <f>AVERAGE(N25,G25)</f>
        <v>123.37575645743919</v>
      </c>
      <c r="P25" s="170">
        <f>O25</f>
        <v>123.37575645743919</v>
      </c>
      <c r="Q25" s="170">
        <f t="shared" ref="Q25:R25" si="7">P25</f>
        <v>123.37575645743919</v>
      </c>
      <c r="R25" s="171">
        <f t="shared" si="7"/>
        <v>123.37575645743919</v>
      </c>
    </row>
    <row r="26" spans="2:18" x14ac:dyDescent="0.35">
      <c r="B26" s="233" t="s">
        <v>185</v>
      </c>
      <c r="C26" s="236">
        <v>193523</v>
      </c>
      <c r="D26" s="236">
        <v>136344</v>
      </c>
      <c r="E26" s="236">
        <v>118942</v>
      </c>
      <c r="F26" s="236">
        <v>152010</v>
      </c>
      <c r="G26" s="236">
        <v>183340</v>
      </c>
      <c r="H26" s="216">
        <f t="shared" si="0"/>
        <v>183340</v>
      </c>
      <c r="I26" s="236">
        <v>160179</v>
      </c>
      <c r="J26" s="236">
        <v>133354</v>
      </c>
      <c r="K26" s="236">
        <v>142130</v>
      </c>
      <c r="L26" s="236">
        <v>217761</v>
      </c>
      <c r="M26" s="216">
        <f t="shared" si="1"/>
        <v>217761</v>
      </c>
      <c r="N26" s="172">
        <f>N25*IS!R10/365</f>
        <v>222147.76900670462</v>
      </c>
      <c r="O26" s="172">
        <f>O25*IS!W10/365</f>
        <v>223379.38042330669</v>
      </c>
      <c r="P26" s="172">
        <f>P25*IS!AB10/365</f>
        <v>231474.9665888568</v>
      </c>
      <c r="Q26" s="172">
        <f>Q25*IS!AG10/365</f>
        <v>239843.69251793757</v>
      </c>
      <c r="R26" s="173">
        <f>R25*IS!AL10/365</f>
        <v>248699.40254159371</v>
      </c>
    </row>
    <row r="27" spans="2:18" x14ac:dyDescent="0.35">
      <c r="B27" s="232"/>
      <c r="C27" s="166"/>
      <c r="D27" s="166"/>
      <c r="E27" s="166"/>
      <c r="F27" s="166"/>
      <c r="G27" s="166"/>
      <c r="H27" s="162"/>
      <c r="I27" s="166"/>
      <c r="J27" s="166"/>
      <c r="K27" s="166"/>
      <c r="L27" s="166"/>
      <c r="M27" s="216"/>
      <c r="N27" s="166"/>
      <c r="O27" s="166"/>
      <c r="P27" s="166"/>
      <c r="Q27" s="166"/>
      <c r="R27" s="167"/>
    </row>
    <row r="28" spans="2:18" x14ac:dyDescent="0.35">
      <c r="B28" s="232" t="s">
        <v>186</v>
      </c>
      <c r="C28" s="217">
        <f>C29/IS!C10</f>
        <v>0.45719706286769596</v>
      </c>
      <c r="D28" s="217">
        <f>D29/IS!D10</f>
        <v>1.6215149921094161</v>
      </c>
      <c r="E28" s="217">
        <f>E29/IS!E10</f>
        <v>1.7191240154124185</v>
      </c>
      <c r="F28" s="217">
        <f>F29/IS!F10</f>
        <v>1.9877157682939743</v>
      </c>
      <c r="G28" s="217">
        <f>G29/IS!G10</f>
        <v>1.8757998321411247</v>
      </c>
      <c r="H28" s="217">
        <f t="shared" si="0"/>
        <v>1.8757998321411247</v>
      </c>
      <c r="I28" s="217">
        <f>I29/IS!H10</f>
        <v>0.46516378551646737</v>
      </c>
      <c r="J28" s="217">
        <f>J29/IS!I10</f>
        <v>1.6889550351251938</v>
      </c>
      <c r="K28" s="217">
        <f>K29/IS!J10</f>
        <v>2.0271410604892695</v>
      </c>
      <c r="L28" s="217">
        <f>L29/IS!K10</f>
        <v>2.0016765213408898</v>
      </c>
      <c r="M28" s="217">
        <f t="shared" si="1"/>
        <v>2.0016765213408898</v>
      </c>
      <c r="N28" s="217">
        <f>AVERAGE(C28:L28)</f>
        <v>1.5720087905437574</v>
      </c>
      <c r="O28" s="217">
        <f>N28</f>
        <v>1.5720087905437574</v>
      </c>
      <c r="P28" s="217">
        <f t="shared" ref="P28:R28" si="8">O28</f>
        <v>1.5720087905437574</v>
      </c>
      <c r="Q28" s="217">
        <f t="shared" si="8"/>
        <v>1.5720087905437574</v>
      </c>
      <c r="R28" s="235">
        <f t="shared" si="8"/>
        <v>1.5720087905437574</v>
      </c>
    </row>
    <row r="29" spans="2:18" x14ac:dyDescent="0.35">
      <c r="B29" s="232" t="s">
        <v>105</v>
      </c>
      <c r="C29" s="236">
        <v>226767</v>
      </c>
      <c r="D29" s="236">
        <v>203445</v>
      </c>
      <c r="E29" s="236">
        <v>201667</v>
      </c>
      <c r="F29" s="236">
        <v>244010</v>
      </c>
      <c r="G29" s="236">
        <v>243612</v>
      </c>
      <c r="H29" s="216">
        <f t="shared" si="0"/>
        <v>243612</v>
      </c>
      <c r="I29" s="236">
        <v>230444</v>
      </c>
      <c r="J29" s="236">
        <v>219022</v>
      </c>
      <c r="K29" s="236">
        <v>249835</v>
      </c>
      <c r="L29" s="236">
        <v>244759</v>
      </c>
      <c r="M29" s="216">
        <f t="shared" si="1"/>
        <v>244759</v>
      </c>
      <c r="N29" s="164">
        <f>N28*IS!R10</f>
        <v>1080821.6733684258</v>
      </c>
      <c r="O29" s="164">
        <f>O28*IS!W10</f>
        <v>1038869.7204630284</v>
      </c>
      <c r="P29" s="164">
        <f>P28*IS!AB10</f>
        <v>1076519.8353521102</v>
      </c>
      <c r="Q29" s="164">
        <f>Q28*IS!AG10</f>
        <v>1115440.2404051663</v>
      </c>
      <c r="R29" s="165">
        <f>R28*IS!AL10</f>
        <v>1156625.4607211298</v>
      </c>
    </row>
    <row r="30" spans="2:18" x14ac:dyDescent="0.35">
      <c r="B30" s="232"/>
      <c r="C30" s="168"/>
      <c r="D30" s="168"/>
      <c r="E30" s="168"/>
      <c r="F30" s="168"/>
      <c r="G30" s="168"/>
      <c r="H30" s="162"/>
      <c r="I30" s="168"/>
      <c r="J30" s="168"/>
      <c r="K30" s="168"/>
      <c r="L30" s="168"/>
      <c r="M30" s="216"/>
      <c r="N30" s="166"/>
      <c r="O30" s="166"/>
      <c r="P30" s="166"/>
      <c r="Q30" s="166"/>
      <c r="R30" s="167"/>
    </row>
    <row r="31" spans="2:18" x14ac:dyDescent="0.35">
      <c r="B31" s="232" t="s">
        <v>187</v>
      </c>
      <c r="C31" s="217">
        <f>C32/IS!C10</f>
        <v>4.5444098114090087E-3</v>
      </c>
      <c r="D31" s="217">
        <f>D32/IS!D10</f>
        <v>6.7906843288221509E-3</v>
      </c>
      <c r="E31" s="217">
        <f>E32/IS!E10</f>
        <v>5.2937566065400484E-3</v>
      </c>
      <c r="F31" s="217">
        <f>F32/IS!F10</f>
        <v>1.1722154791094747E-2</v>
      </c>
      <c r="G31" s="217">
        <f>G32/IS!G10</f>
        <v>1.5738694550746508E-2</v>
      </c>
      <c r="H31" s="217">
        <f t="shared" si="0"/>
        <v>1.5738694550746508E-2</v>
      </c>
      <c r="I31" s="217">
        <f>I32/IS!H10</f>
        <v>5.0988688020282436E-3</v>
      </c>
      <c r="J31" s="217">
        <f>J32/IS!I10</f>
        <v>3.992936404506512E-2</v>
      </c>
      <c r="K31" s="217">
        <f>K32/IS!J10</f>
        <v>2.816341433729563E-2</v>
      </c>
      <c r="L31" s="217">
        <f>L32/IS!K10</f>
        <v>1.1768361997759186E-2</v>
      </c>
      <c r="M31" s="217">
        <f t="shared" si="1"/>
        <v>1.1768361997759186E-2</v>
      </c>
      <c r="N31" s="217">
        <f>AVERAGE(C31:L31)</f>
        <v>1.4478840382150715E-2</v>
      </c>
      <c r="O31" s="217">
        <f>N31</f>
        <v>1.4478840382150715E-2</v>
      </c>
      <c r="P31" s="217">
        <f t="shared" ref="P31:R31" si="9">O31</f>
        <v>1.4478840382150715E-2</v>
      </c>
      <c r="Q31" s="217">
        <f t="shared" si="9"/>
        <v>1.4478840382150715E-2</v>
      </c>
      <c r="R31" s="235">
        <f t="shared" si="9"/>
        <v>1.4478840382150715E-2</v>
      </c>
    </row>
    <row r="32" spans="2:18" x14ac:dyDescent="0.35">
      <c r="B32" s="234" t="s">
        <v>106</v>
      </c>
      <c r="C32" s="236">
        <v>2254</v>
      </c>
      <c r="D32" s="236">
        <v>852</v>
      </c>
      <c r="E32" s="236">
        <v>621</v>
      </c>
      <c r="F32" s="236">
        <v>1439</v>
      </c>
      <c r="G32" s="236">
        <v>2044</v>
      </c>
      <c r="H32" s="216">
        <f t="shared" si="0"/>
        <v>2044</v>
      </c>
      <c r="I32" s="236">
        <v>2526</v>
      </c>
      <c r="J32" s="236">
        <v>5178</v>
      </c>
      <c r="K32" s="236">
        <v>3471</v>
      </c>
      <c r="L32" s="236">
        <v>1439</v>
      </c>
      <c r="M32" s="216">
        <f t="shared" si="1"/>
        <v>1439</v>
      </c>
      <c r="N32" s="164">
        <f>N31*IS!R10</f>
        <v>9954.8072405227922</v>
      </c>
      <c r="O32" s="164">
        <f>O31*IS!W10</f>
        <v>9568.412690129313</v>
      </c>
      <c r="P32" s="164">
        <f>P31*IS!AB10</f>
        <v>9915.1855626016659</v>
      </c>
      <c r="Q32" s="164">
        <f>Q31*IS!AG10</f>
        <v>10273.658324180138</v>
      </c>
      <c r="R32" s="165">
        <f>R31*IS!AL10</f>
        <v>10652.990955553199</v>
      </c>
    </row>
    <row r="33" spans="2:18" x14ac:dyDescent="0.35">
      <c r="B33" s="232"/>
      <c r="C33" s="168"/>
      <c r="D33" s="168"/>
      <c r="E33" s="168"/>
      <c r="F33" s="168"/>
      <c r="G33" s="168"/>
      <c r="H33" s="162"/>
      <c r="I33" s="168"/>
      <c r="J33" s="168"/>
      <c r="K33" s="168"/>
      <c r="L33" s="168"/>
      <c r="M33" s="216"/>
      <c r="N33" s="166"/>
      <c r="O33" s="166"/>
      <c r="P33" s="166"/>
      <c r="Q33" s="166"/>
      <c r="R33" s="167"/>
    </row>
    <row r="34" spans="2:18" x14ac:dyDescent="0.35">
      <c r="B34" s="232" t="s">
        <v>188</v>
      </c>
      <c r="C34" s="217">
        <f>C35/IS!C10</f>
        <v>6.755525268450828E-2</v>
      </c>
      <c r="D34" s="217">
        <f>D35/IS!D10</f>
        <v>0.43314523456553966</v>
      </c>
      <c r="E34" s="217">
        <f>E35/IS!E10</f>
        <v>0.50659801548061512</v>
      </c>
      <c r="F34" s="217">
        <f>F35/IS!F10</f>
        <v>0.18151011331144765</v>
      </c>
      <c r="G34" s="217">
        <f>G35/IS!G10</f>
        <v>0.19296840711167235</v>
      </c>
      <c r="H34" s="217">
        <f t="shared" si="0"/>
        <v>0.19296840711167235</v>
      </c>
      <c r="I34" s="217">
        <f>I35/IS!H10</f>
        <v>2.741197083592381E-2</v>
      </c>
      <c r="J34" s="217">
        <f>J35/IS!I10</f>
        <v>0.27856476376282974</v>
      </c>
      <c r="K34" s="217">
        <f>K35/IS!J10</f>
        <v>0.24468335429429186</v>
      </c>
      <c r="L34" s="217">
        <f>L35/IS!K10</f>
        <v>0.14372285875512156</v>
      </c>
      <c r="M34" s="217">
        <f t="shared" si="1"/>
        <v>0.14372285875512156</v>
      </c>
      <c r="N34" s="217">
        <f>AVERAGE(C34:L34)</f>
        <v>0.2269128377913622</v>
      </c>
      <c r="O34" s="217">
        <f>N34</f>
        <v>0.2269128377913622</v>
      </c>
      <c r="P34" s="217">
        <f t="shared" ref="P34:R34" si="10">O34</f>
        <v>0.2269128377913622</v>
      </c>
      <c r="Q34" s="217">
        <f t="shared" si="10"/>
        <v>0.2269128377913622</v>
      </c>
      <c r="R34" s="235">
        <f t="shared" si="10"/>
        <v>0.2269128377913622</v>
      </c>
    </row>
    <row r="35" spans="2:18" x14ac:dyDescent="0.35">
      <c r="B35" s="234" t="s">
        <v>107</v>
      </c>
      <c r="C35" s="236">
        <v>33507</v>
      </c>
      <c r="D35" s="236">
        <v>54345</v>
      </c>
      <c r="E35" s="236">
        <v>59428</v>
      </c>
      <c r="F35" s="236">
        <v>22282</v>
      </c>
      <c r="G35" s="236">
        <v>25061</v>
      </c>
      <c r="H35" s="216">
        <f t="shared" si="0"/>
        <v>25061</v>
      </c>
      <c r="I35" s="236">
        <v>13580</v>
      </c>
      <c r="J35" s="236">
        <v>36124</v>
      </c>
      <c r="K35" s="236">
        <v>30156</v>
      </c>
      <c r="L35" s="236">
        <v>17574</v>
      </c>
      <c r="M35" s="216">
        <f t="shared" si="1"/>
        <v>17574</v>
      </c>
      <c r="N35" s="164">
        <f>N34*IS!R10</f>
        <v>156012.04937639413</v>
      </c>
      <c r="O35" s="164">
        <f>O34*IS!W10</f>
        <v>149956.46193825992</v>
      </c>
      <c r="P35" s="164">
        <f>P34*IS!AB10</f>
        <v>155391.09720496045</v>
      </c>
      <c r="Q35" s="164">
        <f>Q34*IS!AG10</f>
        <v>161009.0934984312</v>
      </c>
      <c r="R35" s="165">
        <f>R34*IS!AL10</f>
        <v>166954.00632154915</v>
      </c>
    </row>
    <row r="36" spans="2:18" x14ac:dyDescent="0.35">
      <c r="B36" s="232"/>
      <c r="C36" s="168"/>
      <c r="D36" s="168"/>
      <c r="E36" s="168"/>
      <c r="F36" s="168"/>
      <c r="G36" s="168"/>
      <c r="H36" s="162"/>
      <c r="I36" s="168"/>
      <c r="J36" s="168"/>
      <c r="K36" s="168"/>
      <c r="L36" s="168"/>
      <c r="M36" s="216"/>
      <c r="N36" s="166"/>
      <c r="O36" s="166"/>
      <c r="P36" s="166"/>
      <c r="Q36" s="166"/>
      <c r="R36" s="167"/>
    </row>
    <row r="37" spans="2:18" x14ac:dyDescent="0.35">
      <c r="B37" s="234" t="s">
        <v>189</v>
      </c>
      <c r="C37" s="217">
        <f>C38/IS!C10</f>
        <v>0.70464562071315384</v>
      </c>
      <c r="D37" s="217">
        <f>D38/IS!D10</f>
        <v>2.5435177657692125</v>
      </c>
      <c r="E37" s="217">
        <f>E38/IS!E10</f>
        <v>0</v>
      </c>
      <c r="F37" s="217">
        <f>F38/IS!F10</f>
        <v>0.6868742821300271</v>
      </c>
      <c r="G37" s="217">
        <f>G38/IS!G10</f>
        <v>1.8020959259572962</v>
      </c>
      <c r="H37" s="217">
        <f t="shared" si="0"/>
        <v>1.8020959259572962</v>
      </c>
      <c r="I37" s="217">
        <f>I38/IS!H10</f>
        <v>1.6468781035276259</v>
      </c>
      <c r="J37" s="217">
        <f>J38/IS!I10</f>
        <v>6.399262795055483</v>
      </c>
      <c r="K37" s="217">
        <f>K38/IS!J10</f>
        <v>2.6980810580550934</v>
      </c>
      <c r="L37" s="217">
        <f>L38/IS!K10</f>
        <v>3.4362962781226232</v>
      </c>
      <c r="M37" s="217">
        <f t="shared" si="1"/>
        <v>3.4362962781226232</v>
      </c>
      <c r="N37" s="217">
        <v>0.5</v>
      </c>
      <c r="O37" s="217">
        <f>N37</f>
        <v>0.5</v>
      </c>
      <c r="P37" s="217">
        <f t="shared" ref="P37:R37" si="11">O37</f>
        <v>0.5</v>
      </c>
      <c r="Q37" s="217">
        <f t="shared" si="11"/>
        <v>0.5</v>
      </c>
      <c r="R37" s="235">
        <f t="shared" si="11"/>
        <v>0.5</v>
      </c>
    </row>
    <row r="38" spans="2:18" x14ac:dyDescent="0.35">
      <c r="B38" s="47" t="s">
        <v>108</v>
      </c>
      <c r="C38" s="236">
        <v>349500</v>
      </c>
      <c r="D38" s="236">
        <v>319125</v>
      </c>
      <c r="E38" s="236">
        <v>0</v>
      </c>
      <c r="F38" s="236">
        <v>84320</v>
      </c>
      <c r="G38" s="236">
        <v>234040</v>
      </c>
      <c r="H38" s="216">
        <f>G38</f>
        <v>234040</v>
      </c>
      <c r="I38" s="236">
        <v>815870</v>
      </c>
      <c r="J38" s="236">
        <v>829850</v>
      </c>
      <c r="K38" s="236">
        <v>332525</v>
      </c>
      <c r="L38" s="236">
        <v>420180</v>
      </c>
      <c r="M38" s="216">
        <f t="shared" si="1"/>
        <v>420180</v>
      </c>
      <c r="N38" s="164">
        <f>N37*IS!R10</f>
        <v>343770.87452372641</v>
      </c>
      <c r="O38" s="164">
        <f>O37*IS!W10</f>
        <v>330427.4526682779</v>
      </c>
      <c r="P38" s="164">
        <f>P37*IS!AB10</f>
        <v>342402.61308581557</v>
      </c>
      <c r="Q38" s="164">
        <f>Q37*IS!AG10</f>
        <v>354781.80755571218</v>
      </c>
      <c r="R38" s="165">
        <f>R37*IS!AL10</f>
        <v>367881.3590861198</v>
      </c>
    </row>
    <row r="39" spans="2:18" x14ac:dyDescent="0.35">
      <c r="B39" s="4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6"/>
      <c r="O39" s="166"/>
      <c r="P39" s="166"/>
      <c r="Q39" s="166"/>
      <c r="R39" s="167"/>
    </row>
    <row r="40" spans="2:18" x14ac:dyDescent="0.35">
      <c r="B40" s="53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20"/>
    </row>
    <row r="41" spans="2:18" x14ac:dyDescent="0.35">
      <c r="B41" s="49" t="s">
        <v>190</v>
      </c>
      <c r="C41" s="50">
        <f t="shared" ref="C41:R41" si="12">SUM(C6,C9,C12,C15,C18,C21)</f>
        <v>443080</v>
      </c>
      <c r="D41" s="50">
        <f t="shared" si="12"/>
        <v>409190</v>
      </c>
      <c r="E41" s="50">
        <f t="shared" si="12"/>
        <v>358274</v>
      </c>
      <c r="F41" s="50">
        <f t="shared" si="12"/>
        <v>371617</v>
      </c>
      <c r="G41" s="50">
        <f t="shared" si="12"/>
        <v>482552</v>
      </c>
      <c r="H41" s="50">
        <f>G41</f>
        <v>482552</v>
      </c>
      <c r="I41" s="50">
        <f t="shared" si="12"/>
        <v>560690</v>
      </c>
      <c r="J41" s="50">
        <f t="shared" si="12"/>
        <v>566005</v>
      </c>
      <c r="K41" s="50">
        <f t="shared" si="12"/>
        <v>612792</v>
      </c>
      <c r="L41" s="50">
        <f t="shared" si="12"/>
        <v>794323</v>
      </c>
      <c r="M41" s="50">
        <f>L41</f>
        <v>794323</v>
      </c>
      <c r="N41" s="50">
        <f t="shared" si="12"/>
        <v>1813581.4846339643</v>
      </c>
      <c r="O41" s="50">
        <f t="shared" si="12"/>
        <v>1696820.8322242026</v>
      </c>
      <c r="P41" s="50">
        <f t="shared" si="12"/>
        <v>1762999.518468173</v>
      </c>
      <c r="Q41" s="50">
        <f t="shared" si="12"/>
        <v>1826338.4644567629</v>
      </c>
      <c r="R41" s="174">
        <f t="shared" si="12"/>
        <v>1897026.9814119213</v>
      </c>
    </row>
    <row r="42" spans="2:18" x14ac:dyDescent="0.35">
      <c r="B42" s="49" t="s">
        <v>191</v>
      </c>
      <c r="C42" s="50">
        <f>SUM(C38,C35,C32,C29,C26)</f>
        <v>805551</v>
      </c>
      <c r="D42" s="50">
        <f t="shared" ref="D42:R42" si="13">SUM(D38,D35,D32,D29,D26)</f>
        <v>714111</v>
      </c>
      <c r="E42" s="50">
        <f t="shared" si="13"/>
        <v>380658</v>
      </c>
      <c r="F42" s="50">
        <f t="shared" si="13"/>
        <v>504061</v>
      </c>
      <c r="G42" s="50">
        <f t="shared" si="13"/>
        <v>688097</v>
      </c>
      <c r="H42" s="50">
        <f>G42</f>
        <v>688097</v>
      </c>
      <c r="I42" s="50">
        <f t="shared" si="13"/>
        <v>1222599</v>
      </c>
      <c r="J42" s="50">
        <f t="shared" si="13"/>
        <v>1223528</v>
      </c>
      <c r="K42" s="50">
        <f t="shared" si="13"/>
        <v>758117</v>
      </c>
      <c r="L42" s="50">
        <f t="shared" si="13"/>
        <v>901713</v>
      </c>
      <c r="M42" s="50">
        <f>L42</f>
        <v>901713</v>
      </c>
      <c r="N42" s="50">
        <f t="shared" si="13"/>
        <v>1812707.1735157738</v>
      </c>
      <c r="O42" s="50">
        <f t="shared" si="13"/>
        <v>1752201.4281830022</v>
      </c>
      <c r="P42" s="50">
        <f t="shared" si="13"/>
        <v>1815703.6977943447</v>
      </c>
      <c r="Q42" s="50">
        <f t="shared" si="13"/>
        <v>1881348.4923014273</v>
      </c>
      <c r="R42" s="174">
        <f t="shared" si="13"/>
        <v>1950813.2196259457</v>
      </c>
    </row>
    <row r="43" spans="2:18" x14ac:dyDescent="0.35">
      <c r="B43" s="53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20"/>
    </row>
    <row r="44" spans="2:18" x14ac:dyDescent="0.35">
      <c r="B44" s="49" t="s">
        <v>192</v>
      </c>
      <c r="C44" s="50">
        <f>C41-C42</f>
        <v>-362471</v>
      </c>
      <c r="D44" s="50">
        <f t="shared" ref="D44:R44" si="14">D41-D42</f>
        <v>-304921</v>
      </c>
      <c r="E44" s="50">
        <f t="shared" si="14"/>
        <v>-22384</v>
      </c>
      <c r="F44" s="50">
        <f t="shared" si="14"/>
        <v>-132444</v>
      </c>
      <c r="G44" s="50">
        <f t="shared" si="14"/>
        <v>-205545</v>
      </c>
      <c r="H44" s="50">
        <f>G44</f>
        <v>-205545</v>
      </c>
      <c r="I44" s="50">
        <f t="shared" si="14"/>
        <v>-661909</v>
      </c>
      <c r="J44" s="50">
        <f t="shared" si="14"/>
        <v>-657523</v>
      </c>
      <c r="K44" s="50">
        <f t="shared" si="14"/>
        <v>-145325</v>
      </c>
      <c r="L44" s="50">
        <f t="shared" si="14"/>
        <v>-107390</v>
      </c>
      <c r="M44" s="50">
        <f>L44</f>
        <v>-107390</v>
      </c>
      <c r="N44" s="50">
        <f t="shared" si="14"/>
        <v>874.31111819040962</v>
      </c>
      <c r="O44" s="50">
        <f t="shared" si="14"/>
        <v>-55380.595958799589</v>
      </c>
      <c r="P44" s="50">
        <f t="shared" si="14"/>
        <v>-52704.179326171754</v>
      </c>
      <c r="Q44" s="50">
        <f t="shared" si="14"/>
        <v>-55010.027844664408</v>
      </c>
      <c r="R44" s="174">
        <f t="shared" si="14"/>
        <v>-53786.238214024343</v>
      </c>
    </row>
    <row r="45" spans="2:18" x14ac:dyDescent="0.35">
      <c r="B45" s="51" t="s">
        <v>193</v>
      </c>
      <c r="C45" s="52"/>
      <c r="D45" s="52">
        <f>D44-C44</f>
        <v>57550</v>
      </c>
      <c r="E45" s="52">
        <f t="shared" ref="E45:R45" si="15">E44-D44</f>
        <v>282537</v>
      </c>
      <c r="F45" s="52">
        <f t="shared" si="15"/>
        <v>-110060</v>
      </c>
      <c r="G45" s="52">
        <f t="shared" si="15"/>
        <v>-73101</v>
      </c>
      <c r="H45" s="52">
        <f>G45</f>
        <v>-73101</v>
      </c>
      <c r="I45" s="52">
        <f>I44-G44</f>
        <v>-456364</v>
      </c>
      <c r="J45" s="52">
        <f t="shared" si="15"/>
        <v>4386</v>
      </c>
      <c r="K45" s="52">
        <f t="shared" si="15"/>
        <v>512198</v>
      </c>
      <c r="L45" s="52">
        <f t="shared" si="15"/>
        <v>37935</v>
      </c>
      <c r="M45" s="52">
        <f>L45</f>
        <v>37935</v>
      </c>
      <c r="N45" s="52">
        <f>N44-L44</f>
        <v>108264.31111819041</v>
      </c>
      <c r="O45" s="52">
        <f t="shared" si="15"/>
        <v>-56254.907076989999</v>
      </c>
      <c r="P45" s="52">
        <f t="shared" si="15"/>
        <v>2676.4166326278355</v>
      </c>
      <c r="Q45" s="52">
        <f t="shared" si="15"/>
        <v>-2305.848518492654</v>
      </c>
      <c r="R45" s="175">
        <f t="shared" si="15"/>
        <v>1223.7896306400653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AAC2-CCF5-4927-87C7-DC542AFB10F4}">
  <dimension ref="B2:P1264"/>
  <sheetViews>
    <sheetView showGridLines="0" workbookViewId="0">
      <selection activeCell="B6" sqref="B6"/>
    </sheetView>
  </sheetViews>
  <sheetFormatPr defaultColWidth="9.1796875" defaultRowHeight="14.5" x14ac:dyDescent="0.35"/>
  <cols>
    <col min="1" max="1" width="9.1796875" style="1"/>
    <col min="2" max="2" width="11.26953125" style="1" bestFit="1" customWidth="1"/>
    <col min="3" max="3" width="6.7265625" style="1" bestFit="1" customWidth="1"/>
    <col min="4" max="4" width="9.54296875" style="1" bestFit="1" customWidth="1"/>
    <col min="5" max="5" width="11.26953125" style="1" bestFit="1" customWidth="1"/>
    <col min="6" max="6" width="6.7265625" style="1" bestFit="1" customWidth="1"/>
    <col min="7" max="7" width="9.54296875" style="1" bestFit="1" customWidth="1"/>
    <col min="8" max="9" width="9.1796875" style="1"/>
    <col min="10" max="10" width="10.1796875" style="1" bestFit="1" customWidth="1"/>
    <col min="11" max="11" width="13" style="1" bestFit="1" customWidth="1"/>
    <col min="12" max="16384" width="9.1796875" style="1"/>
  </cols>
  <sheetData>
    <row r="2" spans="2:16" x14ac:dyDescent="0.35">
      <c r="B2" s="1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35">
      <c r="B4" s="86"/>
      <c r="C4" s="87" t="s">
        <v>194</v>
      </c>
      <c r="D4" s="88"/>
      <c r="E4" s="86"/>
      <c r="F4" s="87" t="s">
        <v>195</v>
      </c>
      <c r="G4" s="88"/>
    </row>
    <row r="5" spans="2:16" x14ac:dyDescent="0.35">
      <c r="B5" s="63" t="s">
        <v>196</v>
      </c>
      <c r="C5" s="63" t="s">
        <v>197</v>
      </c>
      <c r="D5" s="63" t="s">
        <v>198</v>
      </c>
      <c r="E5" s="63" t="s">
        <v>196</v>
      </c>
      <c r="F5" s="63" t="s">
        <v>197</v>
      </c>
      <c r="G5" s="63" t="s">
        <v>198</v>
      </c>
    </row>
    <row r="6" spans="2:16" x14ac:dyDescent="0.35">
      <c r="B6" s="114">
        <v>42852</v>
      </c>
      <c r="C6" s="1">
        <v>68.540001000000004</v>
      </c>
      <c r="E6" s="115">
        <v>42852</v>
      </c>
      <c r="F6" s="1">
        <v>218.64582799999999</v>
      </c>
      <c r="G6" s="20"/>
      <c r="J6" s="64" t="s">
        <v>199</v>
      </c>
      <c r="K6" s="65">
        <f>_xlfn.COVARIANCE.P(D7:D1264,G7:G1264)</f>
        <v>1.2676413662282912E-4</v>
      </c>
    </row>
    <row r="7" spans="2:16" x14ac:dyDescent="0.35">
      <c r="B7" s="114">
        <v>42853</v>
      </c>
      <c r="C7" s="1">
        <v>68.019997000000004</v>
      </c>
      <c r="D7" s="116">
        <f>(C7-C6)/C6</f>
        <v>-7.586868870924004E-3</v>
      </c>
      <c r="E7" s="115">
        <v>42853</v>
      </c>
      <c r="F7" s="1">
        <v>218.169342</v>
      </c>
      <c r="G7" s="80">
        <f>(F7-F6)/F6</f>
        <v>-2.1792595100419395E-3</v>
      </c>
      <c r="J7" s="66" t="s">
        <v>200</v>
      </c>
      <c r="K7" s="25">
        <f>_xlfn.VAR.P(G7:G1264)</f>
        <v>1.514037558508224E-4</v>
      </c>
    </row>
    <row r="8" spans="2:16" ht="15" thickBot="1" x14ac:dyDescent="0.4">
      <c r="B8" s="114">
        <v>42856</v>
      </c>
      <c r="C8" s="1">
        <v>67.389999000000003</v>
      </c>
      <c r="D8" s="116">
        <f t="shared" ref="D8:D71" si="0">(C8-C7)/C7</f>
        <v>-9.2619527754463221E-3</v>
      </c>
      <c r="E8" s="115">
        <v>42856</v>
      </c>
      <c r="F8" s="1">
        <v>218.719131</v>
      </c>
      <c r="G8" s="80">
        <f t="shared" ref="G8:G71" si="1">(F8-F7)/F7</f>
        <v>2.5200103504918856E-3</v>
      </c>
      <c r="J8" s="67" t="s">
        <v>201</v>
      </c>
      <c r="K8" s="68">
        <f>K6/K7</f>
        <v>0.83725886395928895</v>
      </c>
    </row>
    <row r="9" spans="2:16" x14ac:dyDescent="0.35">
      <c r="B9" s="114">
        <v>42857</v>
      </c>
      <c r="C9" s="1">
        <v>67.419998000000007</v>
      </c>
      <c r="D9" s="116">
        <f t="shared" si="0"/>
        <v>4.4515507412314488E-4</v>
      </c>
      <c r="E9" s="115">
        <v>42857</v>
      </c>
      <c r="F9" s="1">
        <v>218.801605</v>
      </c>
      <c r="G9" s="80">
        <f t="shared" si="1"/>
        <v>3.7707721141225003E-4</v>
      </c>
    </row>
    <row r="10" spans="2:16" x14ac:dyDescent="0.35">
      <c r="B10" s="114">
        <v>42858</v>
      </c>
      <c r="C10" s="1">
        <v>66.629997000000003</v>
      </c>
      <c r="D10" s="116">
        <f t="shared" si="0"/>
        <v>-1.1717606399217094E-2</v>
      </c>
      <c r="E10" s="115">
        <v>42858</v>
      </c>
      <c r="F10" s="1">
        <v>218.53587300000001</v>
      </c>
      <c r="G10" s="80">
        <f t="shared" si="1"/>
        <v>-1.2144883489313785E-3</v>
      </c>
    </row>
    <row r="11" spans="2:16" x14ac:dyDescent="0.35">
      <c r="B11" s="114">
        <v>42859</v>
      </c>
      <c r="C11" s="1">
        <v>68.360000999999997</v>
      </c>
      <c r="D11" s="116">
        <f t="shared" si="0"/>
        <v>2.5964341556251214E-2</v>
      </c>
      <c r="E11" s="115">
        <v>42859</v>
      </c>
      <c r="F11" s="1">
        <v>218.79248000000001</v>
      </c>
      <c r="G11" s="80">
        <f t="shared" si="1"/>
        <v>1.1742099659766269E-3</v>
      </c>
    </row>
    <row r="12" spans="2:16" x14ac:dyDescent="0.35">
      <c r="B12" s="114">
        <v>42860</v>
      </c>
      <c r="C12" s="1">
        <v>69.25</v>
      </c>
      <c r="D12" s="116">
        <f t="shared" si="0"/>
        <v>1.3019294718851791E-2</v>
      </c>
      <c r="E12" s="115">
        <v>42860</v>
      </c>
      <c r="F12" s="1">
        <v>219.65382399999999</v>
      </c>
      <c r="G12" s="80">
        <f t="shared" si="1"/>
        <v>3.9368080657981213E-3</v>
      </c>
    </row>
    <row r="13" spans="2:16" x14ac:dyDescent="0.35">
      <c r="B13" s="114">
        <v>42863</v>
      </c>
      <c r="C13" s="1">
        <v>69.440002000000007</v>
      </c>
      <c r="D13" s="116">
        <f t="shared" si="0"/>
        <v>2.7437111913358393E-3</v>
      </c>
      <c r="E13" s="115">
        <v>42863</v>
      </c>
      <c r="F13" s="1">
        <v>219.61720299999999</v>
      </c>
      <c r="G13" s="80">
        <f t="shared" si="1"/>
        <v>-1.6672143162869174E-4</v>
      </c>
    </row>
    <row r="14" spans="2:16" x14ac:dyDescent="0.35">
      <c r="B14" s="114">
        <v>42864</v>
      </c>
      <c r="C14" s="1">
        <v>67.839995999999999</v>
      </c>
      <c r="D14" s="116">
        <f t="shared" si="0"/>
        <v>-2.3041560396268528E-2</v>
      </c>
      <c r="E14" s="115">
        <v>42864</v>
      </c>
      <c r="F14" s="1">
        <v>219.41561899999999</v>
      </c>
      <c r="G14" s="80">
        <f t="shared" si="1"/>
        <v>-9.1788802173205382E-4</v>
      </c>
    </row>
    <row r="15" spans="2:16" x14ac:dyDescent="0.35">
      <c r="B15" s="114">
        <v>42865</v>
      </c>
      <c r="C15" s="1">
        <v>68.180000000000007</v>
      </c>
      <c r="D15" s="116">
        <f t="shared" si="0"/>
        <v>5.0118517106045746E-3</v>
      </c>
      <c r="E15" s="115">
        <v>42865</v>
      </c>
      <c r="F15" s="1">
        <v>219.80960099999999</v>
      </c>
      <c r="G15" s="80">
        <f t="shared" si="1"/>
        <v>1.7955968758996781E-3</v>
      </c>
    </row>
    <row r="16" spans="2:16" x14ac:dyDescent="0.35">
      <c r="B16" s="114">
        <v>42866</v>
      </c>
      <c r="C16" s="1">
        <v>68.25</v>
      </c>
      <c r="D16" s="116">
        <f t="shared" si="0"/>
        <v>1.0266940451744378E-3</v>
      </c>
      <c r="E16" s="115">
        <v>42866</v>
      </c>
      <c r="F16" s="1">
        <v>219.36061100000001</v>
      </c>
      <c r="G16" s="80">
        <f t="shared" si="1"/>
        <v>-2.0426314317361447E-3</v>
      </c>
    </row>
    <row r="17" spans="2:7" x14ac:dyDescent="0.35">
      <c r="B17" s="114">
        <v>42867</v>
      </c>
      <c r="C17" s="1">
        <v>68.529999000000004</v>
      </c>
      <c r="D17" s="116">
        <f t="shared" si="0"/>
        <v>4.1025494505495044E-3</v>
      </c>
      <c r="E17" s="115">
        <v>42867</v>
      </c>
      <c r="F17" s="1">
        <v>218.99406400000001</v>
      </c>
      <c r="G17" s="80">
        <f t="shared" si="1"/>
        <v>-1.6709791166655578E-3</v>
      </c>
    </row>
    <row r="18" spans="2:7" x14ac:dyDescent="0.35">
      <c r="B18" s="114">
        <v>42870</v>
      </c>
      <c r="C18" s="1">
        <v>68.790001000000004</v>
      </c>
      <c r="D18" s="116">
        <f t="shared" si="0"/>
        <v>3.7939880897999143E-3</v>
      </c>
      <c r="E18" s="115">
        <v>42870</v>
      </c>
      <c r="F18" s="1">
        <v>220.20365899999999</v>
      </c>
      <c r="G18" s="80">
        <f t="shared" si="1"/>
        <v>5.5234145524601019E-3</v>
      </c>
    </row>
    <row r="19" spans="2:7" x14ac:dyDescent="0.35">
      <c r="B19" s="114">
        <v>42871</v>
      </c>
      <c r="C19" s="1">
        <v>68.389999000000003</v>
      </c>
      <c r="D19" s="116">
        <f t="shared" si="0"/>
        <v>-5.8148276520594991E-3</v>
      </c>
      <c r="E19" s="115">
        <v>42871</v>
      </c>
      <c r="F19" s="1">
        <v>220.00207499999999</v>
      </c>
      <c r="G19" s="80">
        <f t="shared" si="1"/>
        <v>-9.1544346227233624E-4</v>
      </c>
    </row>
    <row r="20" spans="2:7" x14ac:dyDescent="0.35">
      <c r="B20" s="114">
        <v>42872</v>
      </c>
      <c r="C20" s="1">
        <v>68.410004000000001</v>
      </c>
      <c r="D20" s="116">
        <f t="shared" si="0"/>
        <v>2.9251352964630993E-4</v>
      </c>
      <c r="E20" s="115">
        <v>42872</v>
      </c>
      <c r="F20" s="1">
        <v>216.09835799999999</v>
      </c>
      <c r="G20" s="80">
        <f t="shared" si="1"/>
        <v>-1.7744000823628599E-2</v>
      </c>
    </row>
    <row r="21" spans="2:7" x14ac:dyDescent="0.35">
      <c r="B21" s="114">
        <v>42873</v>
      </c>
      <c r="C21" s="1">
        <v>67.480002999999996</v>
      </c>
      <c r="D21" s="116">
        <f t="shared" si="0"/>
        <v>-1.3594517550386407E-2</v>
      </c>
      <c r="E21" s="115">
        <v>42873</v>
      </c>
      <c r="F21" s="1">
        <v>216.968872</v>
      </c>
      <c r="G21" s="80">
        <f t="shared" si="1"/>
        <v>4.0283230657403432E-3</v>
      </c>
    </row>
    <row r="22" spans="2:7" x14ac:dyDescent="0.35">
      <c r="B22" s="114">
        <v>42874</v>
      </c>
      <c r="C22" s="1">
        <v>67.629997000000003</v>
      </c>
      <c r="D22" s="116">
        <f t="shared" si="0"/>
        <v>2.2227918395321743E-3</v>
      </c>
      <c r="E22" s="115">
        <v>42874</v>
      </c>
      <c r="F22" s="1">
        <v>218.380112</v>
      </c>
      <c r="G22" s="80">
        <f t="shared" si="1"/>
        <v>6.5043431667930335E-3</v>
      </c>
    </row>
    <row r="23" spans="2:7" x14ac:dyDescent="0.35">
      <c r="B23" s="114">
        <v>42877</v>
      </c>
      <c r="C23" s="1">
        <v>68.139999000000003</v>
      </c>
      <c r="D23" s="116">
        <f t="shared" si="0"/>
        <v>7.5410619935411208E-3</v>
      </c>
      <c r="E23" s="115">
        <v>42877</v>
      </c>
      <c r="F23" s="1">
        <v>219.48890700000001</v>
      </c>
      <c r="G23" s="80">
        <f t="shared" si="1"/>
        <v>5.0773625393140875E-3</v>
      </c>
    </row>
    <row r="24" spans="2:7" x14ac:dyDescent="0.35">
      <c r="B24" s="114">
        <v>42878</v>
      </c>
      <c r="C24" s="1">
        <v>68.5</v>
      </c>
      <c r="D24" s="116">
        <f t="shared" si="0"/>
        <v>5.283255140640623E-3</v>
      </c>
      <c r="E24" s="115">
        <v>42878</v>
      </c>
      <c r="F24" s="1">
        <v>219.97460899999999</v>
      </c>
      <c r="G24" s="80">
        <f t="shared" si="1"/>
        <v>2.2128772093250935E-3</v>
      </c>
    </row>
    <row r="25" spans="2:7" x14ac:dyDescent="0.35">
      <c r="B25" s="114">
        <v>42879</v>
      </c>
      <c r="C25" s="1">
        <v>69.019997000000004</v>
      </c>
      <c r="D25" s="116">
        <f t="shared" si="0"/>
        <v>7.5911970802920231E-3</v>
      </c>
      <c r="E25" s="115">
        <v>42879</v>
      </c>
      <c r="F25" s="1">
        <v>220.487762</v>
      </c>
      <c r="G25" s="80">
        <f t="shared" si="1"/>
        <v>2.3327828713177387E-3</v>
      </c>
    </row>
    <row r="26" spans="2:7" x14ac:dyDescent="0.35">
      <c r="B26" s="114">
        <v>42880</v>
      </c>
      <c r="C26" s="1">
        <v>69.440002000000007</v>
      </c>
      <c r="D26" s="116">
        <f t="shared" si="0"/>
        <v>6.0852654050391119E-3</v>
      </c>
      <c r="E26" s="115">
        <v>42880</v>
      </c>
      <c r="F26" s="1">
        <v>221.54156499999999</v>
      </c>
      <c r="G26" s="80">
        <f t="shared" si="1"/>
        <v>4.7794171905105E-3</v>
      </c>
    </row>
    <row r="27" spans="2:7" x14ac:dyDescent="0.35">
      <c r="B27" s="114">
        <v>42881</v>
      </c>
      <c r="C27" s="1">
        <v>69.339995999999999</v>
      </c>
      <c r="D27" s="116">
        <f t="shared" si="0"/>
        <v>-1.4401785299488841E-3</v>
      </c>
      <c r="E27" s="115">
        <v>42881</v>
      </c>
      <c r="F27" s="1">
        <v>221.49577300000001</v>
      </c>
      <c r="G27" s="80">
        <f t="shared" si="1"/>
        <v>-2.0669710444619008E-4</v>
      </c>
    </row>
    <row r="28" spans="2:7" x14ac:dyDescent="0.35">
      <c r="B28" s="114">
        <v>42885</v>
      </c>
      <c r="C28" s="1">
        <v>69.360000999999997</v>
      </c>
      <c r="D28" s="116">
        <f t="shared" si="0"/>
        <v>2.8850592953592912E-4</v>
      </c>
      <c r="E28" s="115">
        <v>42885</v>
      </c>
      <c r="F28" s="1">
        <v>221.30329900000001</v>
      </c>
      <c r="G28" s="80">
        <f t="shared" si="1"/>
        <v>-8.689736936876183E-4</v>
      </c>
    </row>
    <row r="29" spans="2:7" x14ac:dyDescent="0.35">
      <c r="B29" s="114">
        <v>42886</v>
      </c>
      <c r="C29" s="1">
        <v>69.540001000000004</v>
      </c>
      <c r="D29" s="116">
        <f t="shared" si="0"/>
        <v>2.59515567192692E-3</v>
      </c>
      <c r="E29" s="115">
        <v>42886</v>
      </c>
      <c r="F29" s="1">
        <v>221.24835200000001</v>
      </c>
      <c r="G29" s="80">
        <f t="shared" si="1"/>
        <v>-2.4828821010932387E-4</v>
      </c>
    </row>
    <row r="30" spans="2:7" x14ac:dyDescent="0.35">
      <c r="B30" s="114">
        <v>42887</v>
      </c>
      <c r="C30" s="1">
        <v>70.339995999999999</v>
      </c>
      <c r="D30" s="116">
        <f t="shared" si="0"/>
        <v>1.1504098195224292E-2</v>
      </c>
      <c r="E30" s="115">
        <v>42887</v>
      </c>
      <c r="F30" s="1">
        <v>223.007767</v>
      </c>
      <c r="G30" s="80">
        <f t="shared" si="1"/>
        <v>7.9522174248782187E-3</v>
      </c>
    </row>
    <row r="31" spans="2:7" x14ac:dyDescent="0.35">
      <c r="B31" s="114">
        <v>42888</v>
      </c>
      <c r="C31" s="1">
        <v>71.370002999999997</v>
      </c>
      <c r="D31" s="116">
        <f t="shared" si="0"/>
        <v>1.464326213495943E-2</v>
      </c>
      <c r="E31" s="115">
        <v>42888</v>
      </c>
      <c r="F31" s="1">
        <v>223.75003100000001</v>
      </c>
      <c r="G31" s="80">
        <f t="shared" si="1"/>
        <v>3.3284221889904211E-3</v>
      </c>
    </row>
    <row r="32" spans="2:7" x14ac:dyDescent="0.35">
      <c r="B32" s="114">
        <v>42891</v>
      </c>
      <c r="C32" s="1">
        <v>70.430000000000007</v>
      </c>
      <c r="D32" s="116">
        <f t="shared" si="0"/>
        <v>-1.3170841536884763E-2</v>
      </c>
      <c r="E32" s="115">
        <v>42891</v>
      </c>
      <c r="F32" s="1">
        <v>223.58506800000001</v>
      </c>
      <c r="G32" s="80">
        <f t="shared" si="1"/>
        <v>-7.3726470232310349E-4</v>
      </c>
    </row>
    <row r="33" spans="2:7" x14ac:dyDescent="0.35">
      <c r="B33" s="114">
        <v>42892</v>
      </c>
      <c r="C33" s="1">
        <v>70.720000999999996</v>
      </c>
      <c r="D33" s="116">
        <f t="shared" si="0"/>
        <v>4.1175777367597546E-3</v>
      </c>
      <c r="E33" s="115">
        <v>42892</v>
      </c>
      <c r="F33" s="1">
        <v>222.870316</v>
      </c>
      <c r="G33" s="80">
        <f t="shared" si="1"/>
        <v>-3.1967787759422479E-3</v>
      </c>
    </row>
    <row r="34" spans="2:7" x14ac:dyDescent="0.35">
      <c r="B34" s="114">
        <v>42893</v>
      </c>
      <c r="C34" s="1">
        <v>70.360000999999997</v>
      </c>
      <c r="D34" s="116">
        <f t="shared" si="0"/>
        <v>-5.0904976655755342E-3</v>
      </c>
      <c r="E34" s="115">
        <v>42893</v>
      </c>
      <c r="F34" s="1">
        <v>223.28268399999999</v>
      </c>
      <c r="G34" s="80">
        <f t="shared" si="1"/>
        <v>1.8502598614343353E-3</v>
      </c>
    </row>
    <row r="35" spans="2:7" x14ac:dyDescent="0.35">
      <c r="B35" s="114">
        <v>42894</v>
      </c>
      <c r="C35" s="1">
        <v>69.699996999999996</v>
      </c>
      <c r="D35" s="116">
        <f t="shared" si="0"/>
        <v>-9.3803864499660931E-3</v>
      </c>
      <c r="E35" s="115">
        <v>42894</v>
      </c>
      <c r="F35" s="1">
        <v>223.39265399999999</v>
      </c>
      <c r="G35" s="80">
        <f t="shared" si="1"/>
        <v>4.9251468152364264E-4</v>
      </c>
    </row>
    <row r="36" spans="2:7" x14ac:dyDescent="0.35">
      <c r="B36" s="114">
        <v>42895</v>
      </c>
      <c r="C36" s="1">
        <v>68.849997999999999</v>
      </c>
      <c r="D36" s="116">
        <f t="shared" si="0"/>
        <v>-1.2195108128914223E-2</v>
      </c>
      <c r="E36" s="115">
        <v>42895</v>
      </c>
      <c r="F36" s="1">
        <v>223.053574</v>
      </c>
      <c r="G36" s="80">
        <f t="shared" si="1"/>
        <v>-1.5178654889878144E-3</v>
      </c>
    </row>
    <row r="37" spans="2:7" x14ac:dyDescent="0.35">
      <c r="B37" s="114">
        <v>42898</v>
      </c>
      <c r="C37" s="1">
        <v>69</v>
      </c>
      <c r="D37" s="116">
        <f t="shared" si="0"/>
        <v>2.1786783494169549E-3</v>
      </c>
      <c r="E37" s="115">
        <v>42898</v>
      </c>
      <c r="F37" s="1">
        <v>223.007767</v>
      </c>
      <c r="G37" s="80">
        <f t="shared" si="1"/>
        <v>-2.0536321915198892E-4</v>
      </c>
    </row>
    <row r="38" spans="2:7" x14ac:dyDescent="0.35">
      <c r="B38" s="114">
        <v>42899</v>
      </c>
      <c r="C38" s="1">
        <v>69.980002999999996</v>
      </c>
      <c r="D38" s="116">
        <f t="shared" si="0"/>
        <v>1.4202942028985454E-2</v>
      </c>
      <c r="E38" s="115">
        <v>42899</v>
      </c>
      <c r="F38" s="1">
        <v>224.098251</v>
      </c>
      <c r="G38" s="80">
        <f t="shared" si="1"/>
        <v>4.8898924672879382E-3</v>
      </c>
    </row>
    <row r="39" spans="2:7" x14ac:dyDescent="0.35">
      <c r="B39" s="114">
        <v>42900</v>
      </c>
      <c r="C39" s="1">
        <v>70.739998</v>
      </c>
      <c r="D39" s="116">
        <f t="shared" si="0"/>
        <v>1.0860173869955443E-2</v>
      </c>
      <c r="E39" s="115">
        <v>42900</v>
      </c>
      <c r="F39" s="1">
        <v>223.814178</v>
      </c>
      <c r="G39" s="80">
        <f t="shared" si="1"/>
        <v>-1.2676270284680019E-3</v>
      </c>
    </row>
    <row r="40" spans="2:7" x14ac:dyDescent="0.35">
      <c r="B40" s="114">
        <v>42901</v>
      </c>
      <c r="C40" s="1">
        <v>71.019997000000004</v>
      </c>
      <c r="D40" s="116">
        <f t="shared" si="0"/>
        <v>3.9581426055455031E-3</v>
      </c>
      <c r="E40" s="115">
        <v>42901</v>
      </c>
      <c r="F40" s="1">
        <v>223.38346899999999</v>
      </c>
      <c r="G40" s="80">
        <f t="shared" si="1"/>
        <v>-1.9244044494804405E-3</v>
      </c>
    </row>
    <row r="41" spans="2:7" x14ac:dyDescent="0.35">
      <c r="B41" s="114">
        <v>42902</v>
      </c>
      <c r="C41" s="1">
        <v>71.879997000000003</v>
      </c>
      <c r="D41" s="116">
        <f t="shared" si="0"/>
        <v>1.2109265507290846E-2</v>
      </c>
      <c r="E41" s="115">
        <v>42902</v>
      </c>
      <c r="F41" s="1">
        <v>223.43229700000001</v>
      </c>
      <c r="G41" s="80">
        <f t="shared" si="1"/>
        <v>2.1858376637536473E-4</v>
      </c>
    </row>
    <row r="42" spans="2:7" x14ac:dyDescent="0.35">
      <c r="B42" s="114">
        <v>42905</v>
      </c>
      <c r="C42" s="1">
        <v>71.599997999999999</v>
      </c>
      <c r="D42" s="116">
        <f t="shared" si="0"/>
        <v>-3.8953674413759872E-3</v>
      </c>
      <c r="E42" s="115">
        <v>42905</v>
      </c>
      <c r="F42" s="1">
        <v>225.29235800000001</v>
      </c>
      <c r="G42" s="80">
        <f t="shared" si="1"/>
        <v>8.3249423873577311E-3</v>
      </c>
    </row>
    <row r="43" spans="2:7" x14ac:dyDescent="0.35">
      <c r="B43" s="114">
        <v>42906</v>
      </c>
      <c r="C43" s="1">
        <v>71.339995999999999</v>
      </c>
      <c r="D43" s="116">
        <f t="shared" si="0"/>
        <v>-3.6313129505953349E-3</v>
      </c>
      <c r="E43" s="115">
        <v>42906</v>
      </c>
      <c r="F43" s="1">
        <v>223.77297999999999</v>
      </c>
      <c r="G43" s="80">
        <f t="shared" si="1"/>
        <v>-6.7440281307722715E-3</v>
      </c>
    </row>
    <row r="44" spans="2:7" x14ac:dyDescent="0.35">
      <c r="B44" s="114">
        <v>42907</v>
      </c>
      <c r="C44" s="1">
        <v>71.029999000000004</v>
      </c>
      <c r="D44" s="116">
        <f t="shared" si="0"/>
        <v>-4.3453464729658192E-3</v>
      </c>
      <c r="E44" s="115">
        <v>42907</v>
      </c>
      <c r="F44" s="1">
        <v>223.71774300000001</v>
      </c>
      <c r="G44" s="80">
        <f t="shared" si="1"/>
        <v>-2.4684392190682221E-4</v>
      </c>
    </row>
    <row r="45" spans="2:7" x14ac:dyDescent="0.35">
      <c r="B45" s="114">
        <v>42908</v>
      </c>
      <c r="C45" s="1">
        <v>70.519997000000004</v>
      </c>
      <c r="D45" s="116">
        <f t="shared" si="0"/>
        <v>-7.180093019570506E-3</v>
      </c>
      <c r="E45" s="115">
        <v>42908</v>
      </c>
      <c r="F45" s="1">
        <v>223.61644000000001</v>
      </c>
      <c r="G45" s="80">
        <f t="shared" si="1"/>
        <v>-4.5281611838897135E-4</v>
      </c>
    </row>
    <row r="46" spans="2:7" x14ac:dyDescent="0.35">
      <c r="B46" s="114">
        <v>42909</v>
      </c>
      <c r="C46" s="1">
        <v>70.680000000000007</v>
      </c>
      <c r="D46" s="116">
        <f t="shared" si="0"/>
        <v>2.2689025355460981E-3</v>
      </c>
      <c r="E46" s="115">
        <v>42909</v>
      </c>
      <c r="F46" s="1">
        <v>223.883499</v>
      </c>
      <c r="G46" s="80">
        <f t="shared" si="1"/>
        <v>1.1942726572339182E-3</v>
      </c>
    </row>
    <row r="47" spans="2:7" x14ac:dyDescent="0.35">
      <c r="B47" s="114">
        <v>42912</v>
      </c>
      <c r="C47" s="1">
        <v>70.5</v>
      </c>
      <c r="D47" s="116">
        <f t="shared" si="0"/>
        <v>-2.5466893039050201E-3</v>
      </c>
      <c r="E47" s="115">
        <v>42912</v>
      </c>
      <c r="F47" s="1">
        <v>224.030823</v>
      </c>
      <c r="G47" s="80">
        <f t="shared" si="1"/>
        <v>6.580386703711361E-4</v>
      </c>
    </row>
    <row r="48" spans="2:7" x14ac:dyDescent="0.35">
      <c r="B48" s="114">
        <v>42913</v>
      </c>
      <c r="C48" s="1">
        <v>69.470000999999996</v>
      </c>
      <c r="D48" s="116">
        <f t="shared" si="0"/>
        <v>-1.4609914893617073E-2</v>
      </c>
      <c r="E48" s="115">
        <v>42913</v>
      </c>
      <c r="F48" s="1">
        <v>222.225967</v>
      </c>
      <c r="G48" s="80">
        <f t="shared" si="1"/>
        <v>-8.0562842908451088E-3</v>
      </c>
    </row>
    <row r="49" spans="2:7" x14ac:dyDescent="0.35">
      <c r="B49" s="114">
        <v>42914</v>
      </c>
      <c r="C49" s="1">
        <v>69.279999000000004</v>
      </c>
      <c r="D49" s="116">
        <f t="shared" si="0"/>
        <v>-2.7350222724193238E-3</v>
      </c>
      <c r="E49" s="115">
        <v>42914</v>
      </c>
      <c r="F49" s="1">
        <v>224.215012</v>
      </c>
      <c r="G49" s="80">
        <f t="shared" si="1"/>
        <v>8.9505516697785566E-3</v>
      </c>
    </row>
    <row r="50" spans="2:7" x14ac:dyDescent="0.35">
      <c r="B50" s="114">
        <v>42915</v>
      </c>
      <c r="C50" s="1">
        <v>67.839995999999999</v>
      </c>
      <c r="D50" s="116">
        <f t="shared" si="0"/>
        <v>-2.0785263002096814E-2</v>
      </c>
      <c r="E50" s="115">
        <v>42915</v>
      </c>
      <c r="F50" s="1">
        <v>222.24440000000001</v>
      </c>
      <c r="G50" s="80">
        <f t="shared" si="1"/>
        <v>-8.7889387174485377E-3</v>
      </c>
    </row>
    <row r="51" spans="2:7" x14ac:dyDescent="0.35">
      <c r="B51" s="114">
        <v>42916</v>
      </c>
      <c r="C51" s="1">
        <v>67.470000999999996</v>
      </c>
      <c r="D51" s="116">
        <f t="shared" si="0"/>
        <v>-5.4539360527085376E-3</v>
      </c>
      <c r="E51" s="115">
        <v>42916</v>
      </c>
      <c r="F51" s="1">
        <v>222.65879799999999</v>
      </c>
      <c r="G51" s="80">
        <f t="shared" si="1"/>
        <v>1.8646049124296368E-3</v>
      </c>
    </row>
    <row r="52" spans="2:7" x14ac:dyDescent="0.35">
      <c r="B52" s="114">
        <v>42919</v>
      </c>
      <c r="C52" s="1">
        <v>67.980002999999996</v>
      </c>
      <c r="D52" s="116">
        <f t="shared" si="0"/>
        <v>7.5589446041359936E-3</v>
      </c>
      <c r="E52" s="115">
        <v>42919</v>
      </c>
      <c r="F52" s="1">
        <v>223.036316</v>
      </c>
      <c r="G52" s="80">
        <f t="shared" si="1"/>
        <v>1.6955000358890339E-3</v>
      </c>
    </row>
    <row r="53" spans="2:7" x14ac:dyDescent="0.35">
      <c r="B53" s="114">
        <v>42921</v>
      </c>
      <c r="C53" s="1">
        <v>67.769997000000004</v>
      </c>
      <c r="D53" s="116">
        <f t="shared" si="0"/>
        <v>-3.0892319907663557E-3</v>
      </c>
      <c r="E53" s="115">
        <v>42921</v>
      </c>
      <c r="F53" s="1">
        <v>223.55197100000001</v>
      </c>
      <c r="G53" s="80">
        <f t="shared" si="1"/>
        <v>2.3119777498477401E-3</v>
      </c>
    </row>
    <row r="54" spans="2:7" x14ac:dyDescent="0.35">
      <c r="B54" s="114">
        <v>42922</v>
      </c>
      <c r="C54" s="1">
        <v>67.660004000000001</v>
      </c>
      <c r="D54" s="116">
        <f t="shared" si="0"/>
        <v>-1.6230338626103656E-3</v>
      </c>
      <c r="E54" s="115">
        <v>42922</v>
      </c>
      <c r="F54" s="1">
        <v>221.50775100000001</v>
      </c>
      <c r="G54" s="80">
        <f t="shared" si="1"/>
        <v>-9.1442718704546587E-3</v>
      </c>
    </row>
    <row r="55" spans="2:7" x14ac:dyDescent="0.35">
      <c r="B55" s="114">
        <v>42923</v>
      </c>
      <c r="C55" s="1">
        <v>68.199996999999996</v>
      </c>
      <c r="D55" s="116">
        <f t="shared" si="0"/>
        <v>7.9809779496908609E-3</v>
      </c>
      <c r="E55" s="115">
        <v>42923</v>
      </c>
      <c r="F55" s="1">
        <v>222.944244</v>
      </c>
      <c r="G55" s="80">
        <f t="shared" si="1"/>
        <v>6.4850687775706069E-3</v>
      </c>
    </row>
    <row r="56" spans="2:7" x14ac:dyDescent="0.35">
      <c r="B56" s="114">
        <v>42926</v>
      </c>
      <c r="C56" s="1">
        <v>67.889999000000003</v>
      </c>
      <c r="D56" s="116">
        <f t="shared" si="0"/>
        <v>-4.5454254198866477E-3</v>
      </c>
      <c r="E56" s="115">
        <v>42926</v>
      </c>
      <c r="F56" s="1">
        <v>223.18360899999999</v>
      </c>
      <c r="G56" s="80">
        <f t="shared" si="1"/>
        <v>1.0736540926348935E-3</v>
      </c>
    </row>
    <row r="57" spans="2:7" x14ac:dyDescent="0.35">
      <c r="B57" s="114">
        <v>42927</v>
      </c>
      <c r="C57" s="1">
        <v>67.360000999999997</v>
      </c>
      <c r="D57" s="116">
        <f t="shared" si="0"/>
        <v>-7.8067168626708358E-3</v>
      </c>
      <c r="E57" s="115">
        <v>42927</v>
      </c>
      <c r="F57" s="1">
        <v>223.017899</v>
      </c>
      <c r="G57" s="80">
        <f t="shared" si="1"/>
        <v>-7.4248284066411898E-4</v>
      </c>
    </row>
    <row r="58" spans="2:7" x14ac:dyDescent="0.35">
      <c r="B58" s="114">
        <v>42928</v>
      </c>
      <c r="C58" s="1">
        <v>68.230002999999996</v>
      </c>
      <c r="D58" s="116">
        <f t="shared" si="0"/>
        <v>1.2915706459089862E-2</v>
      </c>
      <c r="E58" s="115">
        <v>42928</v>
      </c>
      <c r="F58" s="1">
        <v>224.693848</v>
      </c>
      <c r="G58" s="80">
        <f t="shared" si="1"/>
        <v>7.5148631904204373E-3</v>
      </c>
    </row>
    <row r="59" spans="2:7" x14ac:dyDescent="0.35">
      <c r="B59" s="114">
        <v>42929</v>
      </c>
      <c r="C59" s="1">
        <v>67.470000999999996</v>
      </c>
      <c r="D59" s="116">
        <f t="shared" si="0"/>
        <v>-1.1138824074212633E-2</v>
      </c>
      <c r="E59" s="115">
        <v>42929</v>
      </c>
      <c r="F59" s="1">
        <v>225.07139599999999</v>
      </c>
      <c r="G59" s="80">
        <f t="shared" si="1"/>
        <v>1.6802774235278137E-3</v>
      </c>
    </row>
    <row r="60" spans="2:7" x14ac:dyDescent="0.35">
      <c r="B60" s="114">
        <v>42930</v>
      </c>
      <c r="C60" s="1">
        <v>67.699996999999996</v>
      </c>
      <c r="D60" s="116">
        <f t="shared" si="0"/>
        <v>3.408863147934441E-3</v>
      </c>
      <c r="E60" s="115">
        <v>42930</v>
      </c>
      <c r="F60" s="1">
        <v>226.12114</v>
      </c>
      <c r="G60" s="80">
        <f t="shared" si="1"/>
        <v>4.6640489136167444E-3</v>
      </c>
    </row>
    <row r="61" spans="2:7" x14ac:dyDescent="0.35">
      <c r="B61" s="114">
        <v>42933</v>
      </c>
      <c r="C61" s="1">
        <v>68.230002999999996</v>
      </c>
      <c r="D61" s="116">
        <f t="shared" si="0"/>
        <v>7.828744807773038E-3</v>
      </c>
      <c r="E61" s="115">
        <v>42933</v>
      </c>
      <c r="F61" s="1">
        <v>226.09352100000001</v>
      </c>
      <c r="G61" s="80">
        <f t="shared" si="1"/>
        <v>-1.2214249406308132E-4</v>
      </c>
    </row>
    <row r="62" spans="2:7" x14ac:dyDescent="0.35">
      <c r="B62" s="114">
        <v>42934</v>
      </c>
      <c r="C62" s="1">
        <v>68.459998999999996</v>
      </c>
      <c r="D62" s="116">
        <f t="shared" si="0"/>
        <v>3.3708924210365324E-3</v>
      </c>
      <c r="E62" s="115">
        <v>42934</v>
      </c>
      <c r="F62" s="1">
        <v>226.21324200000001</v>
      </c>
      <c r="G62" s="80">
        <f t="shared" si="1"/>
        <v>5.295198175979506E-4</v>
      </c>
    </row>
    <row r="63" spans="2:7" x14ac:dyDescent="0.35">
      <c r="B63" s="114">
        <v>42935</v>
      </c>
      <c r="C63" s="1">
        <v>69.190002000000007</v>
      </c>
      <c r="D63" s="116">
        <f t="shared" si="0"/>
        <v>1.0663204946877237E-2</v>
      </c>
      <c r="E63" s="115">
        <v>42935</v>
      </c>
      <c r="F63" s="1">
        <v>227.43789699999999</v>
      </c>
      <c r="G63" s="80">
        <f t="shared" si="1"/>
        <v>5.4137193259446072E-3</v>
      </c>
    </row>
    <row r="64" spans="2:7" x14ac:dyDescent="0.35">
      <c r="B64" s="114">
        <v>42936</v>
      </c>
      <c r="C64" s="1">
        <v>69.860000999999997</v>
      </c>
      <c r="D64" s="116">
        <f t="shared" si="0"/>
        <v>9.6834655388503953E-3</v>
      </c>
      <c r="E64" s="115">
        <v>42936</v>
      </c>
      <c r="F64" s="1">
        <v>227.53921500000001</v>
      </c>
      <c r="G64" s="80">
        <f t="shared" si="1"/>
        <v>4.454754521407681E-4</v>
      </c>
    </row>
    <row r="65" spans="2:7" x14ac:dyDescent="0.35">
      <c r="B65" s="114">
        <v>42937</v>
      </c>
      <c r="C65" s="1">
        <v>70.470000999999996</v>
      </c>
      <c r="D65" s="116">
        <f t="shared" si="0"/>
        <v>8.7317490877218771E-3</v>
      </c>
      <c r="E65" s="115">
        <v>42937</v>
      </c>
      <c r="F65" s="1">
        <v>227.33663899999999</v>
      </c>
      <c r="G65" s="80">
        <f t="shared" si="1"/>
        <v>-8.9029049344317127E-4</v>
      </c>
    </row>
    <row r="66" spans="2:7" x14ac:dyDescent="0.35">
      <c r="B66" s="114">
        <v>42940</v>
      </c>
      <c r="C66" s="1">
        <v>69.839995999999999</v>
      </c>
      <c r="D66" s="116">
        <f t="shared" si="0"/>
        <v>-8.9400452825308899E-3</v>
      </c>
      <c r="E66" s="115">
        <v>42940</v>
      </c>
      <c r="F66" s="1">
        <v>227.28140300000001</v>
      </c>
      <c r="G66" s="80">
        <f t="shared" si="1"/>
        <v>-2.4297007399664872E-4</v>
      </c>
    </row>
    <row r="67" spans="2:7" x14ac:dyDescent="0.35">
      <c r="B67" s="114">
        <v>42941</v>
      </c>
      <c r="C67" s="1">
        <v>69.930000000000007</v>
      </c>
      <c r="D67" s="116">
        <f t="shared" si="0"/>
        <v>1.2887171413928421E-3</v>
      </c>
      <c r="E67" s="115">
        <v>42941</v>
      </c>
      <c r="F67" s="1">
        <v>227.83389299999999</v>
      </c>
      <c r="G67" s="80">
        <f t="shared" si="1"/>
        <v>2.4308632061725592E-3</v>
      </c>
    </row>
    <row r="68" spans="2:7" x14ac:dyDescent="0.35">
      <c r="B68" s="114">
        <v>42942</v>
      </c>
      <c r="C68" s="1">
        <v>69.779999000000004</v>
      </c>
      <c r="D68" s="116">
        <f t="shared" si="0"/>
        <v>-2.1450164450164898E-3</v>
      </c>
      <c r="E68" s="115">
        <v>42942</v>
      </c>
      <c r="F68" s="1">
        <v>227.843109</v>
      </c>
      <c r="G68" s="80">
        <f t="shared" si="1"/>
        <v>4.0450522433943648E-5</v>
      </c>
    </row>
    <row r="69" spans="2:7" x14ac:dyDescent="0.35">
      <c r="B69" s="114">
        <v>42943</v>
      </c>
      <c r="C69" s="1">
        <v>69.819999999999993</v>
      </c>
      <c r="D69" s="116">
        <f t="shared" si="0"/>
        <v>5.7324449087466328E-4</v>
      </c>
      <c r="E69" s="115">
        <v>42943</v>
      </c>
      <c r="F69" s="1">
        <v>227.63130200000001</v>
      </c>
      <c r="G69" s="80">
        <f t="shared" si="1"/>
        <v>-9.2961775727872984E-4</v>
      </c>
    </row>
    <row r="70" spans="2:7" x14ac:dyDescent="0.35">
      <c r="B70" s="114">
        <v>42944</v>
      </c>
      <c r="C70" s="1">
        <v>69.589995999999999</v>
      </c>
      <c r="D70" s="116">
        <f t="shared" si="0"/>
        <v>-3.2942423374390417E-3</v>
      </c>
      <c r="E70" s="115">
        <v>42944</v>
      </c>
      <c r="F70" s="1">
        <v>227.364273</v>
      </c>
      <c r="G70" s="80">
        <f t="shared" si="1"/>
        <v>-1.1730768029434191E-3</v>
      </c>
    </row>
    <row r="71" spans="2:7" x14ac:dyDescent="0.35">
      <c r="B71" s="114">
        <v>42947</v>
      </c>
      <c r="C71" s="1">
        <v>69.660004000000001</v>
      </c>
      <c r="D71" s="116">
        <f t="shared" si="0"/>
        <v>1.0060066679699394E-3</v>
      </c>
      <c r="E71" s="115">
        <v>42947</v>
      </c>
      <c r="F71" s="1">
        <v>227.23533599999999</v>
      </c>
      <c r="G71" s="80">
        <f t="shared" si="1"/>
        <v>-5.6709437370579166E-4</v>
      </c>
    </row>
    <row r="72" spans="2:7" x14ac:dyDescent="0.35">
      <c r="B72" s="114">
        <v>42948</v>
      </c>
      <c r="C72" s="1">
        <v>70.089995999999999</v>
      </c>
      <c r="D72" s="116">
        <f t="shared" ref="D72:D135" si="2">(C72-C71)/C71</f>
        <v>6.1727243081984113E-3</v>
      </c>
      <c r="E72" s="115">
        <v>42948</v>
      </c>
      <c r="F72" s="1">
        <v>227.741837</v>
      </c>
      <c r="G72" s="80">
        <f t="shared" ref="G72:G135" si="3">(F72-F71)/F71</f>
        <v>2.2289711138940745E-3</v>
      </c>
    </row>
    <row r="73" spans="2:7" x14ac:dyDescent="0.35">
      <c r="B73" s="114">
        <v>42949</v>
      </c>
      <c r="C73" s="1">
        <v>69.559997999999993</v>
      </c>
      <c r="D73" s="116">
        <f t="shared" si="2"/>
        <v>-7.5616782743147277E-3</v>
      </c>
      <c r="E73" s="115">
        <v>42949</v>
      </c>
      <c r="F73" s="1">
        <v>227.85232500000001</v>
      </c>
      <c r="G73" s="80">
        <f t="shared" si="3"/>
        <v>4.8514581885981576E-4</v>
      </c>
    </row>
    <row r="74" spans="2:7" x14ac:dyDescent="0.35">
      <c r="B74" s="114">
        <v>42950</v>
      </c>
      <c r="C74" s="1">
        <v>69.680000000000007</v>
      </c>
      <c r="D74" s="116">
        <f t="shared" si="2"/>
        <v>1.7251581864624799E-3</v>
      </c>
      <c r="E74" s="115">
        <v>42950</v>
      </c>
      <c r="F74" s="1">
        <v>227.410324</v>
      </c>
      <c r="G74" s="80">
        <f t="shared" si="3"/>
        <v>-1.9398573176727721E-3</v>
      </c>
    </row>
    <row r="75" spans="2:7" x14ac:dyDescent="0.35">
      <c r="B75" s="114">
        <v>42951</v>
      </c>
      <c r="C75" s="1">
        <v>69.510002</v>
      </c>
      <c r="D75" s="116">
        <f t="shared" si="2"/>
        <v>-2.4396957520092816E-3</v>
      </c>
      <c r="E75" s="115">
        <v>42951</v>
      </c>
      <c r="F75" s="1">
        <v>227.82470699999999</v>
      </c>
      <c r="G75" s="80">
        <f t="shared" si="3"/>
        <v>1.8221820043666382E-3</v>
      </c>
    </row>
    <row r="76" spans="2:7" x14ac:dyDescent="0.35">
      <c r="B76" s="114">
        <v>42954</v>
      </c>
      <c r="C76" s="1">
        <v>70.330001999999993</v>
      </c>
      <c r="D76" s="116">
        <f t="shared" si="2"/>
        <v>1.179686342118064E-2</v>
      </c>
      <c r="E76" s="115">
        <v>42954</v>
      </c>
      <c r="F76" s="1">
        <v>228.24829099999999</v>
      </c>
      <c r="G76" s="80">
        <f t="shared" si="3"/>
        <v>1.8592540097067053E-3</v>
      </c>
    </row>
    <row r="77" spans="2:7" x14ac:dyDescent="0.35">
      <c r="B77" s="114">
        <v>42955</v>
      </c>
      <c r="C77" s="1">
        <v>70.790001000000004</v>
      </c>
      <c r="D77" s="116">
        <f t="shared" si="2"/>
        <v>6.5405799362839561E-3</v>
      </c>
      <c r="E77" s="115">
        <v>42955</v>
      </c>
      <c r="F77" s="1">
        <v>227.686554</v>
      </c>
      <c r="G77" s="80">
        <f t="shared" si="3"/>
        <v>-2.4610786680544904E-3</v>
      </c>
    </row>
    <row r="78" spans="2:7" x14ac:dyDescent="0.35">
      <c r="B78" s="114">
        <v>42956</v>
      </c>
      <c r="C78" s="1">
        <v>70.669998000000007</v>
      </c>
      <c r="D78" s="116">
        <f t="shared" si="2"/>
        <v>-1.695197037784997E-3</v>
      </c>
      <c r="E78" s="115">
        <v>42956</v>
      </c>
      <c r="F78" s="1">
        <v>227.67733799999999</v>
      </c>
      <c r="G78" s="80">
        <f t="shared" si="3"/>
        <v>-4.0476698505477915E-5</v>
      </c>
    </row>
    <row r="79" spans="2:7" x14ac:dyDescent="0.35">
      <c r="B79" s="114">
        <v>42957</v>
      </c>
      <c r="C79" s="1">
        <v>70.239998</v>
      </c>
      <c r="D79" s="116">
        <f t="shared" si="2"/>
        <v>-6.0846188222618428E-3</v>
      </c>
      <c r="E79" s="115">
        <v>42957</v>
      </c>
      <c r="F79" s="1">
        <v>224.46362300000001</v>
      </c>
      <c r="G79" s="80">
        <f t="shared" si="3"/>
        <v>-1.4115216860098652E-2</v>
      </c>
    </row>
    <row r="80" spans="2:7" x14ac:dyDescent="0.35">
      <c r="B80" s="114">
        <v>42958</v>
      </c>
      <c r="C80" s="1">
        <v>69.519997000000004</v>
      </c>
      <c r="D80" s="116">
        <f t="shared" si="2"/>
        <v>-1.0250584004857123E-2</v>
      </c>
      <c r="E80" s="115">
        <v>42958</v>
      </c>
      <c r="F80" s="1">
        <v>224.79510500000001</v>
      </c>
      <c r="G80" s="80">
        <f t="shared" si="3"/>
        <v>1.4767738111399638E-3</v>
      </c>
    </row>
    <row r="81" spans="2:7" x14ac:dyDescent="0.35">
      <c r="B81" s="114">
        <v>42961</v>
      </c>
      <c r="C81" s="1">
        <v>70.319999999999993</v>
      </c>
      <c r="D81" s="116">
        <f t="shared" si="2"/>
        <v>1.1507523511544306E-2</v>
      </c>
      <c r="E81" s="115">
        <v>42961</v>
      </c>
      <c r="F81" s="1">
        <v>227.02354399999999</v>
      </c>
      <c r="G81" s="80">
        <f t="shared" si="3"/>
        <v>9.9132007345087893E-3</v>
      </c>
    </row>
    <row r="82" spans="2:7" x14ac:dyDescent="0.35">
      <c r="B82" s="114">
        <v>42962</v>
      </c>
      <c r="C82" s="1">
        <v>70.089995999999999</v>
      </c>
      <c r="D82" s="116">
        <f t="shared" si="2"/>
        <v>-3.2708191126278995E-3</v>
      </c>
      <c r="E82" s="115">
        <v>42962</v>
      </c>
      <c r="F82" s="1">
        <v>226.99591100000001</v>
      </c>
      <c r="G82" s="80">
        <f t="shared" si="3"/>
        <v>-1.2171865311018252E-4</v>
      </c>
    </row>
    <row r="83" spans="2:7" x14ac:dyDescent="0.35">
      <c r="B83" s="114">
        <v>42963</v>
      </c>
      <c r="C83" s="1">
        <v>69.910004000000001</v>
      </c>
      <c r="D83" s="116">
        <f t="shared" si="2"/>
        <v>-2.5680127018411956E-3</v>
      </c>
      <c r="E83" s="115">
        <v>42963</v>
      </c>
      <c r="F83" s="1">
        <v>227.391907</v>
      </c>
      <c r="G83" s="80">
        <f t="shared" si="3"/>
        <v>1.7445071951097686E-3</v>
      </c>
    </row>
    <row r="84" spans="2:7" x14ac:dyDescent="0.35">
      <c r="B84" s="114">
        <v>42964</v>
      </c>
      <c r="C84" s="1">
        <v>68.709998999999996</v>
      </c>
      <c r="D84" s="116">
        <f t="shared" si="2"/>
        <v>-1.7164996872264582E-2</v>
      </c>
      <c r="E84" s="115">
        <v>42964</v>
      </c>
      <c r="F84" s="1">
        <v>223.84667999999999</v>
      </c>
      <c r="G84" s="80">
        <f t="shared" si="3"/>
        <v>-1.5590823115793699E-2</v>
      </c>
    </row>
    <row r="85" spans="2:7" x14ac:dyDescent="0.35">
      <c r="B85" s="114">
        <v>42965</v>
      </c>
      <c r="C85" s="1">
        <v>68.730002999999996</v>
      </c>
      <c r="D85" s="116">
        <f t="shared" si="2"/>
        <v>2.9113666556741086E-4</v>
      </c>
      <c r="E85" s="115">
        <v>42965</v>
      </c>
      <c r="F85" s="1">
        <v>223.49674999999999</v>
      </c>
      <c r="G85" s="80">
        <f t="shared" si="3"/>
        <v>-1.5632574939239685E-3</v>
      </c>
    </row>
    <row r="86" spans="2:7" x14ac:dyDescent="0.35">
      <c r="B86" s="114">
        <v>42968</v>
      </c>
      <c r="C86" s="1">
        <v>69.150002000000001</v>
      </c>
      <c r="D86" s="116">
        <f t="shared" si="2"/>
        <v>6.110853799904596E-3</v>
      </c>
      <c r="E86" s="115">
        <v>42968</v>
      </c>
      <c r="F86" s="1">
        <v>223.67169200000001</v>
      </c>
      <c r="G86" s="80">
        <f t="shared" si="3"/>
        <v>7.8274963729904666E-4</v>
      </c>
    </row>
    <row r="87" spans="2:7" x14ac:dyDescent="0.35">
      <c r="B87" s="114">
        <v>42969</v>
      </c>
      <c r="C87" s="1">
        <v>69.769997000000004</v>
      </c>
      <c r="D87" s="116">
        <f t="shared" si="2"/>
        <v>8.965943341549043E-3</v>
      </c>
      <c r="E87" s="115">
        <v>42969</v>
      </c>
      <c r="F87" s="1">
        <v>226.01066599999999</v>
      </c>
      <c r="G87" s="80">
        <f t="shared" si="3"/>
        <v>1.0457174884696534E-2</v>
      </c>
    </row>
    <row r="88" spans="2:7" x14ac:dyDescent="0.35">
      <c r="B88" s="114">
        <v>42970</v>
      </c>
      <c r="C88" s="1">
        <v>69.889999000000003</v>
      </c>
      <c r="D88" s="116">
        <f t="shared" si="2"/>
        <v>1.719965675217092E-3</v>
      </c>
      <c r="E88" s="115">
        <v>42970</v>
      </c>
      <c r="F88" s="1">
        <v>225.20030199999999</v>
      </c>
      <c r="G88" s="80">
        <f t="shared" si="3"/>
        <v>-3.5855121987915066E-3</v>
      </c>
    </row>
    <row r="89" spans="2:7" x14ac:dyDescent="0.35">
      <c r="B89" s="114">
        <v>42971</v>
      </c>
      <c r="C89" s="1">
        <v>70.339995999999999</v>
      </c>
      <c r="D89" s="116">
        <f t="shared" si="2"/>
        <v>6.4386465365380268E-3</v>
      </c>
      <c r="E89" s="115">
        <v>42971</v>
      </c>
      <c r="F89" s="1">
        <v>224.67541499999999</v>
      </c>
      <c r="G89" s="80">
        <f t="shared" si="3"/>
        <v>-2.3307561994299936E-3</v>
      </c>
    </row>
    <row r="90" spans="2:7" x14ac:dyDescent="0.35">
      <c r="B90" s="114">
        <v>42972</v>
      </c>
      <c r="C90" s="1">
        <v>70.220000999999996</v>
      </c>
      <c r="D90" s="116">
        <f t="shared" si="2"/>
        <v>-1.7059284450343581E-3</v>
      </c>
      <c r="E90" s="115">
        <v>42972</v>
      </c>
      <c r="F90" s="1">
        <v>225.20030199999999</v>
      </c>
      <c r="G90" s="80">
        <f t="shared" si="3"/>
        <v>2.3362013151283453E-3</v>
      </c>
    </row>
    <row r="91" spans="2:7" x14ac:dyDescent="0.35">
      <c r="B91" s="114">
        <v>42975</v>
      </c>
      <c r="C91" s="1">
        <v>70.589995999999999</v>
      </c>
      <c r="D91" s="116">
        <f t="shared" si="2"/>
        <v>5.2690828073329561E-3</v>
      </c>
      <c r="E91" s="115">
        <v>42975</v>
      </c>
      <c r="F91" s="1">
        <v>225.20950300000001</v>
      </c>
      <c r="G91" s="80">
        <f t="shared" si="3"/>
        <v>4.085696119545464E-5</v>
      </c>
    </row>
    <row r="92" spans="2:7" x14ac:dyDescent="0.35">
      <c r="B92" s="114">
        <v>42976</v>
      </c>
      <c r="C92" s="1">
        <v>70.489998</v>
      </c>
      <c r="D92" s="116">
        <f t="shared" si="2"/>
        <v>-1.4166029985325311E-3</v>
      </c>
      <c r="E92" s="115">
        <v>42976</v>
      </c>
      <c r="F92" s="1">
        <v>225.46736100000001</v>
      </c>
      <c r="G92" s="80">
        <f t="shared" si="3"/>
        <v>1.1449694465157573E-3</v>
      </c>
    </row>
    <row r="93" spans="2:7" x14ac:dyDescent="0.35">
      <c r="B93" s="114">
        <v>42977</v>
      </c>
      <c r="C93" s="1">
        <v>70.029999000000004</v>
      </c>
      <c r="D93" s="116">
        <f t="shared" si="2"/>
        <v>-6.5257343318408986E-3</v>
      </c>
      <c r="E93" s="115">
        <v>42977</v>
      </c>
      <c r="F93" s="1">
        <v>226.535492</v>
      </c>
      <c r="G93" s="80">
        <f t="shared" si="3"/>
        <v>4.7374085333796671E-3</v>
      </c>
    </row>
    <row r="94" spans="2:7" x14ac:dyDescent="0.35">
      <c r="B94" s="114">
        <v>42978</v>
      </c>
      <c r="C94" s="1">
        <v>70.379997000000003</v>
      </c>
      <c r="D94" s="116">
        <f t="shared" si="2"/>
        <v>4.9978295730091233E-3</v>
      </c>
      <c r="E94" s="115">
        <v>42978</v>
      </c>
      <c r="F94" s="1">
        <v>227.89836099999999</v>
      </c>
      <c r="G94" s="80">
        <f t="shared" si="3"/>
        <v>6.0161389633373178E-3</v>
      </c>
    </row>
    <row r="95" spans="2:7" x14ac:dyDescent="0.35">
      <c r="B95" s="114">
        <v>42979</v>
      </c>
      <c r="C95" s="1">
        <v>70.419998000000007</v>
      </c>
      <c r="D95" s="116">
        <f t="shared" si="2"/>
        <v>5.683575121494212E-4</v>
      </c>
      <c r="E95" s="115">
        <v>42979</v>
      </c>
      <c r="F95" s="1">
        <v>228.22062700000001</v>
      </c>
      <c r="G95" s="80">
        <f t="shared" si="3"/>
        <v>1.4140777431919016E-3</v>
      </c>
    </row>
    <row r="96" spans="2:7" x14ac:dyDescent="0.35">
      <c r="B96" s="114">
        <v>42983</v>
      </c>
      <c r="C96" s="1">
        <v>70.739998</v>
      </c>
      <c r="D96" s="116">
        <f t="shared" si="2"/>
        <v>4.5441637189480343E-3</v>
      </c>
      <c r="E96" s="115">
        <v>42983</v>
      </c>
      <c r="F96" s="1">
        <v>226.58154300000001</v>
      </c>
      <c r="G96" s="80">
        <f t="shared" si="3"/>
        <v>-7.1820151471233881E-3</v>
      </c>
    </row>
    <row r="97" spans="2:7" x14ac:dyDescent="0.35">
      <c r="B97" s="114">
        <v>42984</v>
      </c>
      <c r="C97" s="1">
        <v>69.800003000000004</v>
      </c>
      <c r="D97" s="116">
        <f t="shared" si="2"/>
        <v>-1.3288026951880832E-2</v>
      </c>
      <c r="E97" s="115">
        <v>42984</v>
      </c>
      <c r="F97" s="1">
        <v>227.35505699999999</v>
      </c>
      <c r="G97" s="80">
        <f t="shared" si="3"/>
        <v>3.4138438186908163E-3</v>
      </c>
    </row>
    <row r="98" spans="2:7" x14ac:dyDescent="0.35">
      <c r="B98" s="114">
        <v>42985</v>
      </c>
      <c r="C98" s="1">
        <v>69.930000000000007</v>
      </c>
      <c r="D98" s="116">
        <f t="shared" si="2"/>
        <v>1.8624211233916855E-3</v>
      </c>
      <c r="E98" s="115">
        <v>42985</v>
      </c>
      <c r="F98" s="1">
        <v>227.327393</v>
      </c>
      <c r="G98" s="80">
        <f t="shared" si="3"/>
        <v>-1.2167752222017764E-4</v>
      </c>
    </row>
    <row r="99" spans="2:7" x14ac:dyDescent="0.35">
      <c r="B99" s="114">
        <v>42986</v>
      </c>
      <c r="C99" s="1">
        <v>70.220000999999996</v>
      </c>
      <c r="D99" s="116">
        <f t="shared" si="2"/>
        <v>4.1470184470182971E-3</v>
      </c>
      <c r="E99" s="115">
        <v>42986</v>
      </c>
      <c r="F99" s="1">
        <v>227.060394</v>
      </c>
      <c r="G99" s="80">
        <f t="shared" si="3"/>
        <v>-1.17451309530479E-3</v>
      </c>
    </row>
    <row r="100" spans="2:7" x14ac:dyDescent="0.35">
      <c r="B100" s="114">
        <v>42989</v>
      </c>
      <c r="C100" s="1">
        <v>70.830001999999993</v>
      </c>
      <c r="D100" s="116">
        <f t="shared" si="2"/>
        <v>8.6869978825548141E-3</v>
      </c>
      <c r="E100" s="115">
        <v>42989</v>
      </c>
      <c r="F100" s="1">
        <v>229.482193</v>
      </c>
      <c r="G100" s="80">
        <f t="shared" si="3"/>
        <v>1.0665880373659498E-2</v>
      </c>
    </row>
    <row r="101" spans="2:7" x14ac:dyDescent="0.35">
      <c r="B101" s="114">
        <v>42990</v>
      </c>
      <c r="C101" s="1">
        <v>69.5</v>
      </c>
      <c r="D101" s="116">
        <f t="shared" si="2"/>
        <v>-1.8777381934847234E-2</v>
      </c>
      <c r="E101" s="115">
        <v>42990</v>
      </c>
      <c r="F101" s="1">
        <v>230.25572199999999</v>
      </c>
      <c r="G101" s="80">
        <f t="shared" si="3"/>
        <v>3.3707582705556436E-3</v>
      </c>
    </row>
    <row r="102" spans="2:7" x14ac:dyDescent="0.35">
      <c r="B102" s="114">
        <v>42991</v>
      </c>
      <c r="C102" s="1">
        <v>69.480002999999996</v>
      </c>
      <c r="D102" s="116">
        <f t="shared" si="2"/>
        <v>-2.8772661870508768E-4</v>
      </c>
      <c r="E102" s="115">
        <v>42991</v>
      </c>
      <c r="F102" s="1">
        <v>230.366196</v>
      </c>
      <c r="G102" s="80">
        <f t="shared" si="3"/>
        <v>4.7978829381712659E-4</v>
      </c>
    </row>
    <row r="103" spans="2:7" x14ac:dyDescent="0.35">
      <c r="B103" s="114">
        <v>42992</v>
      </c>
      <c r="C103" s="1">
        <v>69.819999999999993</v>
      </c>
      <c r="D103" s="116">
        <f t="shared" si="2"/>
        <v>4.893451141618356E-3</v>
      </c>
      <c r="E103" s="115">
        <v>42992</v>
      </c>
      <c r="F103" s="1">
        <v>230.29251099999999</v>
      </c>
      <c r="G103" s="80">
        <f t="shared" si="3"/>
        <v>-3.1986029755863907E-4</v>
      </c>
    </row>
    <row r="104" spans="2:7" x14ac:dyDescent="0.35">
      <c r="B104" s="114">
        <v>42993</v>
      </c>
      <c r="C104" s="1">
        <v>69.629997000000003</v>
      </c>
      <c r="D104" s="116">
        <f t="shared" si="2"/>
        <v>-2.7213262675449754E-3</v>
      </c>
      <c r="E104" s="115">
        <v>42993</v>
      </c>
      <c r="F104" s="1">
        <v>230.602554</v>
      </c>
      <c r="G104" s="80">
        <f t="shared" si="3"/>
        <v>1.346300835635977E-3</v>
      </c>
    </row>
    <row r="105" spans="2:7" x14ac:dyDescent="0.35">
      <c r="B105" s="114">
        <v>42996</v>
      </c>
      <c r="C105" s="1">
        <v>68.949996999999996</v>
      </c>
      <c r="D105" s="116">
        <f t="shared" si="2"/>
        <v>-9.7659059212656125E-3</v>
      </c>
      <c r="E105" s="115">
        <v>42996</v>
      </c>
      <c r="F105" s="1">
        <v>231.09304800000001</v>
      </c>
      <c r="G105" s="80">
        <f t="shared" si="3"/>
        <v>2.1270102671977018E-3</v>
      </c>
    </row>
    <row r="106" spans="2:7" x14ac:dyDescent="0.35">
      <c r="B106" s="114">
        <v>42997</v>
      </c>
      <c r="C106" s="1">
        <v>69</v>
      </c>
      <c r="D106" s="116">
        <f t="shared" si="2"/>
        <v>7.2520670305473395E-4</v>
      </c>
      <c r="E106" s="115">
        <v>42997</v>
      </c>
      <c r="F106" s="1">
        <v>231.32440199999999</v>
      </c>
      <c r="G106" s="80">
        <f t="shared" si="3"/>
        <v>1.001129207486942E-3</v>
      </c>
    </row>
    <row r="107" spans="2:7" x14ac:dyDescent="0.35">
      <c r="B107" s="114">
        <v>42998</v>
      </c>
      <c r="C107" s="1">
        <v>68.510002</v>
      </c>
      <c r="D107" s="116">
        <f t="shared" si="2"/>
        <v>-7.1014202898550711E-3</v>
      </c>
      <c r="E107" s="115">
        <v>42998</v>
      </c>
      <c r="F107" s="1">
        <v>231.40765400000001</v>
      </c>
      <c r="G107" s="80">
        <f t="shared" si="3"/>
        <v>3.5989285730441821E-4</v>
      </c>
    </row>
    <row r="108" spans="2:7" x14ac:dyDescent="0.35">
      <c r="B108" s="114">
        <v>42999</v>
      </c>
      <c r="C108" s="1">
        <v>68.730002999999996</v>
      </c>
      <c r="D108" s="116">
        <f t="shared" si="2"/>
        <v>3.2112245449941214E-3</v>
      </c>
      <c r="E108" s="115">
        <v>42999</v>
      </c>
      <c r="F108" s="1">
        <v>230.787643</v>
      </c>
      <c r="G108" s="80">
        <f t="shared" si="3"/>
        <v>-2.6793020424467255E-3</v>
      </c>
    </row>
    <row r="109" spans="2:7" x14ac:dyDescent="0.35">
      <c r="B109" s="114">
        <v>43000</v>
      </c>
      <c r="C109" s="1">
        <v>68.599997999999999</v>
      </c>
      <c r="D109" s="116">
        <f t="shared" si="2"/>
        <v>-1.8915319994965961E-3</v>
      </c>
      <c r="E109" s="115">
        <v>43000</v>
      </c>
      <c r="F109" s="1">
        <v>230.83393899999999</v>
      </c>
      <c r="G109" s="80">
        <f t="shared" si="3"/>
        <v>2.0059999486187353E-4</v>
      </c>
    </row>
    <row r="110" spans="2:7" x14ac:dyDescent="0.35">
      <c r="B110" s="114">
        <v>43003</v>
      </c>
      <c r="C110" s="1">
        <v>69.230002999999996</v>
      </c>
      <c r="D110" s="116">
        <f t="shared" si="2"/>
        <v>9.1837466234328032E-3</v>
      </c>
      <c r="E110" s="115">
        <v>43003</v>
      </c>
      <c r="F110" s="1">
        <v>230.36193800000001</v>
      </c>
      <c r="G110" s="80">
        <f t="shared" si="3"/>
        <v>-2.0447643099829331E-3</v>
      </c>
    </row>
    <row r="111" spans="2:7" x14ac:dyDescent="0.35">
      <c r="B111" s="114">
        <v>43004</v>
      </c>
      <c r="C111" s="1">
        <v>68.959998999999996</v>
      </c>
      <c r="D111" s="116">
        <f t="shared" si="2"/>
        <v>-3.9001009432283306E-3</v>
      </c>
      <c r="E111" s="115">
        <v>43004</v>
      </c>
      <c r="F111" s="1">
        <v>230.500778</v>
      </c>
      <c r="G111" s="80">
        <f t="shared" si="3"/>
        <v>6.0270373311405135E-4</v>
      </c>
    </row>
    <row r="112" spans="2:7" x14ac:dyDescent="0.35">
      <c r="B112" s="114">
        <v>43005</v>
      </c>
      <c r="C112" s="1">
        <v>69.069999999999993</v>
      </c>
      <c r="D112" s="116">
        <f t="shared" si="2"/>
        <v>1.5951421345002763E-3</v>
      </c>
      <c r="E112" s="115">
        <v>43005</v>
      </c>
      <c r="F112" s="1">
        <v>231.39842200000001</v>
      </c>
      <c r="G112" s="80">
        <f t="shared" si="3"/>
        <v>3.8943209120101707E-3</v>
      </c>
    </row>
    <row r="113" spans="2:7" x14ac:dyDescent="0.35">
      <c r="B113" s="114">
        <v>43006</v>
      </c>
      <c r="C113" s="1">
        <v>69.330001999999993</v>
      </c>
      <c r="D113" s="116">
        <f t="shared" si="2"/>
        <v>3.7643260460402503E-3</v>
      </c>
      <c r="E113" s="115">
        <v>43006</v>
      </c>
      <c r="F113" s="1">
        <v>231.67602500000001</v>
      </c>
      <c r="G113" s="80">
        <f t="shared" si="3"/>
        <v>1.1996754238885827E-3</v>
      </c>
    </row>
    <row r="114" spans="2:7" x14ac:dyDescent="0.35">
      <c r="B114" s="114">
        <v>43007</v>
      </c>
      <c r="C114" s="1">
        <v>68.870002999999997</v>
      </c>
      <c r="D114" s="116">
        <f t="shared" si="2"/>
        <v>-6.6349197566732557E-3</v>
      </c>
      <c r="E114" s="115">
        <v>43007</v>
      </c>
      <c r="F114" s="1">
        <v>232.490387</v>
      </c>
      <c r="G114" s="80">
        <f t="shared" si="3"/>
        <v>3.5150896602269849E-3</v>
      </c>
    </row>
    <row r="115" spans="2:7" x14ac:dyDescent="0.35">
      <c r="B115" s="114">
        <v>43010</v>
      </c>
      <c r="C115" s="1">
        <v>68.620002999999997</v>
      </c>
      <c r="D115" s="116">
        <f t="shared" si="2"/>
        <v>-3.6300274300844738E-3</v>
      </c>
      <c r="E115" s="115">
        <v>43010</v>
      </c>
      <c r="F115" s="1">
        <v>233.4991</v>
      </c>
      <c r="G115" s="80">
        <f t="shared" si="3"/>
        <v>4.3387299277883699E-3</v>
      </c>
    </row>
    <row r="116" spans="2:7" x14ac:dyDescent="0.35">
      <c r="B116" s="114">
        <v>43011</v>
      </c>
      <c r="C116" s="1">
        <v>69.080001999999993</v>
      </c>
      <c r="D116" s="116">
        <f t="shared" si="2"/>
        <v>6.7035700945684354E-3</v>
      </c>
      <c r="E116" s="115">
        <v>43011</v>
      </c>
      <c r="F116" s="1">
        <v>233.99880999999999</v>
      </c>
      <c r="G116" s="80">
        <f t="shared" si="3"/>
        <v>2.1400939018608347E-3</v>
      </c>
    </row>
    <row r="117" spans="2:7" x14ac:dyDescent="0.35">
      <c r="B117" s="114">
        <v>43012</v>
      </c>
      <c r="C117" s="1">
        <v>69.730002999999996</v>
      </c>
      <c r="D117" s="116">
        <f t="shared" si="2"/>
        <v>9.4093946320384179E-3</v>
      </c>
      <c r="E117" s="115">
        <v>43012</v>
      </c>
      <c r="F117" s="1">
        <v>234.276443</v>
      </c>
      <c r="G117" s="80">
        <f t="shared" si="3"/>
        <v>1.1864718457329278E-3</v>
      </c>
    </row>
    <row r="118" spans="2:7" x14ac:dyDescent="0.35">
      <c r="B118" s="114">
        <v>43013</v>
      </c>
      <c r="C118" s="1">
        <v>69.150002000000001</v>
      </c>
      <c r="D118" s="116">
        <f t="shared" si="2"/>
        <v>-8.3178112010119341E-3</v>
      </c>
      <c r="E118" s="115">
        <v>43013</v>
      </c>
      <c r="F118" s="1">
        <v>235.66452000000001</v>
      </c>
      <c r="G118" s="80">
        <f t="shared" si="3"/>
        <v>5.9249533680174995E-3</v>
      </c>
    </row>
    <row r="119" spans="2:7" x14ac:dyDescent="0.35">
      <c r="B119" s="114">
        <v>43014</v>
      </c>
      <c r="C119" s="1">
        <v>67.080001999999993</v>
      </c>
      <c r="D119" s="116">
        <f t="shared" si="2"/>
        <v>-2.9934923212294445E-2</v>
      </c>
      <c r="E119" s="115">
        <v>43014</v>
      </c>
      <c r="F119" s="1">
        <v>235.39614900000001</v>
      </c>
      <c r="G119" s="80">
        <f t="shared" si="3"/>
        <v>-1.1387840647374577E-3</v>
      </c>
    </row>
    <row r="120" spans="2:7" x14ac:dyDescent="0.35">
      <c r="B120" s="114">
        <v>43017</v>
      </c>
      <c r="C120" s="1">
        <v>67.089995999999999</v>
      </c>
      <c r="D120" s="116">
        <f t="shared" si="2"/>
        <v>1.4898628059083921E-4</v>
      </c>
      <c r="E120" s="115">
        <v>43017</v>
      </c>
      <c r="F120" s="1">
        <v>235.00747699999999</v>
      </c>
      <c r="G120" s="80">
        <f t="shared" si="3"/>
        <v>-1.6511400107909746E-3</v>
      </c>
    </row>
    <row r="121" spans="2:7" x14ac:dyDescent="0.35">
      <c r="B121" s="114">
        <v>43018</v>
      </c>
      <c r="C121" s="1">
        <v>68.040001000000004</v>
      </c>
      <c r="D121" s="116">
        <f t="shared" si="2"/>
        <v>1.4160158840969441E-2</v>
      </c>
      <c r="E121" s="115">
        <v>43018</v>
      </c>
      <c r="F121" s="1">
        <v>235.62751800000001</v>
      </c>
      <c r="G121" s="80">
        <f t="shared" si="3"/>
        <v>2.6383883947659025E-3</v>
      </c>
    </row>
    <row r="122" spans="2:7" x14ac:dyDescent="0.35">
      <c r="B122" s="114">
        <v>43019</v>
      </c>
      <c r="C122" s="1">
        <v>68</v>
      </c>
      <c r="D122" s="116">
        <f t="shared" si="2"/>
        <v>-5.8790416537477311E-4</v>
      </c>
      <c r="E122" s="115">
        <v>43019</v>
      </c>
      <c r="F122" s="1">
        <v>235.997681</v>
      </c>
      <c r="G122" s="80">
        <f t="shared" si="3"/>
        <v>1.570966766284025E-3</v>
      </c>
    </row>
    <row r="123" spans="2:7" x14ac:dyDescent="0.35">
      <c r="B123" s="114">
        <v>43020</v>
      </c>
      <c r="C123" s="1">
        <v>68.419998000000007</v>
      </c>
      <c r="D123" s="116">
        <f t="shared" si="2"/>
        <v>6.1764411764706874E-3</v>
      </c>
      <c r="E123" s="115">
        <v>43020</v>
      </c>
      <c r="F123" s="1">
        <v>235.64604199999999</v>
      </c>
      <c r="G123" s="80">
        <f t="shared" si="3"/>
        <v>-1.4900104039581889E-3</v>
      </c>
    </row>
    <row r="124" spans="2:7" x14ac:dyDescent="0.35">
      <c r="B124" s="114">
        <v>43021</v>
      </c>
      <c r="C124" s="1">
        <v>67.669998000000007</v>
      </c>
      <c r="D124" s="116">
        <f t="shared" si="2"/>
        <v>-1.0961707423610271E-2</v>
      </c>
      <c r="E124" s="115">
        <v>43021</v>
      </c>
      <c r="F124" s="1">
        <v>235.93287699999999</v>
      </c>
      <c r="G124" s="80">
        <f t="shared" si="3"/>
        <v>1.2172281679995135E-3</v>
      </c>
    </row>
    <row r="125" spans="2:7" x14ac:dyDescent="0.35">
      <c r="B125" s="114">
        <v>43024</v>
      </c>
      <c r="C125" s="1">
        <v>67.690002000000007</v>
      </c>
      <c r="D125" s="116">
        <f t="shared" si="2"/>
        <v>2.9561106237952205E-4</v>
      </c>
      <c r="E125" s="115">
        <v>43024</v>
      </c>
      <c r="F125" s="1">
        <v>236.24757399999999</v>
      </c>
      <c r="G125" s="80">
        <f t="shared" si="3"/>
        <v>1.3338412348525524E-3</v>
      </c>
    </row>
    <row r="126" spans="2:7" x14ac:dyDescent="0.35">
      <c r="B126" s="114">
        <v>43025</v>
      </c>
      <c r="C126" s="1">
        <v>67.599997999999999</v>
      </c>
      <c r="D126" s="116">
        <f t="shared" si="2"/>
        <v>-1.3296498351412001E-3</v>
      </c>
      <c r="E126" s="115">
        <v>43025</v>
      </c>
      <c r="F126" s="1">
        <v>236.414108</v>
      </c>
      <c r="G126" s="80">
        <f t="shared" si="3"/>
        <v>7.0491305870515667E-4</v>
      </c>
    </row>
    <row r="127" spans="2:7" x14ac:dyDescent="0.35">
      <c r="B127" s="114">
        <v>43026</v>
      </c>
      <c r="C127" s="1">
        <v>67.260002</v>
      </c>
      <c r="D127" s="116">
        <f t="shared" si="2"/>
        <v>-5.0295267760214922E-3</v>
      </c>
      <c r="E127" s="115">
        <v>43026</v>
      </c>
      <c r="F127" s="1">
        <v>236.64546200000001</v>
      </c>
      <c r="G127" s="80">
        <f t="shared" si="3"/>
        <v>9.7859642115778593E-4</v>
      </c>
    </row>
    <row r="128" spans="2:7" x14ac:dyDescent="0.35">
      <c r="B128" s="114">
        <v>43027</v>
      </c>
      <c r="C128" s="1">
        <v>67.300003000000004</v>
      </c>
      <c r="D128" s="116">
        <f t="shared" si="2"/>
        <v>5.9472195674338112E-4</v>
      </c>
      <c r="E128" s="115">
        <v>43027</v>
      </c>
      <c r="F128" s="1">
        <v>236.710251</v>
      </c>
      <c r="G128" s="80">
        <f t="shared" si="3"/>
        <v>2.7378086802268969E-4</v>
      </c>
    </row>
    <row r="129" spans="2:7" x14ac:dyDescent="0.35">
      <c r="B129" s="114">
        <v>43028</v>
      </c>
      <c r="C129" s="1">
        <v>66.970000999999996</v>
      </c>
      <c r="D129" s="116">
        <f t="shared" si="2"/>
        <v>-4.9034470325359037E-3</v>
      </c>
      <c r="E129" s="115">
        <v>43028</v>
      </c>
      <c r="F129" s="1">
        <v>237.931793</v>
      </c>
      <c r="G129" s="80">
        <f t="shared" si="3"/>
        <v>5.1604947180762337E-3</v>
      </c>
    </row>
    <row r="130" spans="2:7" x14ac:dyDescent="0.35">
      <c r="B130" s="114">
        <v>43031</v>
      </c>
      <c r="C130" s="1">
        <v>67.019997000000004</v>
      </c>
      <c r="D130" s="116">
        <f t="shared" si="2"/>
        <v>7.4654321716386503E-4</v>
      </c>
      <c r="E130" s="115">
        <v>43031</v>
      </c>
      <c r="F130" s="1">
        <v>237.00637800000001</v>
      </c>
      <c r="G130" s="80">
        <f t="shared" si="3"/>
        <v>-3.8894129629829955E-3</v>
      </c>
    </row>
    <row r="131" spans="2:7" x14ac:dyDescent="0.35">
      <c r="B131" s="114">
        <v>43032</v>
      </c>
      <c r="C131" s="1">
        <v>66.309997999999993</v>
      </c>
      <c r="D131" s="116">
        <f t="shared" si="2"/>
        <v>-1.0593838134609443E-2</v>
      </c>
      <c r="E131" s="115">
        <v>43032</v>
      </c>
      <c r="F131" s="1">
        <v>237.422821</v>
      </c>
      <c r="G131" s="80">
        <f t="shared" si="3"/>
        <v>1.7570961740109238E-3</v>
      </c>
    </row>
    <row r="132" spans="2:7" x14ac:dyDescent="0.35">
      <c r="B132" s="114">
        <v>43033</v>
      </c>
      <c r="C132" s="1">
        <v>64.889999000000003</v>
      </c>
      <c r="D132" s="116">
        <f t="shared" si="2"/>
        <v>-2.1414553503681152E-2</v>
      </c>
      <c r="E132" s="115">
        <v>43033</v>
      </c>
      <c r="F132" s="1">
        <v>236.24757399999999</v>
      </c>
      <c r="G132" s="80">
        <f t="shared" si="3"/>
        <v>-4.9500169994189944E-3</v>
      </c>
    </row>
    <row r="133" spans="2:7" x14ac:dyDescent="0.35">
      <c r="B133" s="114">
        <v>43034</v>
      </c>
      <c r="C133" s="1">
        <v>65.089995999999999</v>
      </c>
      <c r="D133" s="116">
        <f t="shared" si="2"/>
        <v>3.0820928198811684E-3</v>
      </c>
      <c r="E133" s="115">
        <v>43034</v>
      </c>
      <c r="F133" s="1">
        <v>236.55291700000001</v>
      </c>
      <c r="G133" s="80">
        <f t="shared" si="3"/>
        <v>1.2924704149555497E-3</v>
      </c>
    </row>
    <row r="134" spans="2:7" x14ac:dyDescent="0.35">
      <c r="B134" s="114">
        <v>43035</v>
      </c>
      <c r="C134" s="1">
        <v>65.080001999999993</v>
      </c>
      <c r="D134" s="116">
        <f t="shared" si="2"/>
        <v>-1.5354126001184657E-4</v>
      </c>
      <c r="E134" s="115">
        <v>43035</v>
      </c>
      <c r="F134" s="1">
        <v>238.48706100000001</v>
      </c>
      <c r="G134" s="80">
        <f t="shared" si="3"/>
        <v>8.1763692645565791E-3</v>
      </c>
    </row>
    <row r="135" spans="2:7" x14ac:dyDescent="0.35">
      <c r="B135" s="114">
        <v>43038</v>
      </c>
      <c r="C135" s="1">
        <v>65.360000999999997</v>
      </c>
      <c r="D135" s="116">
        <f t="shared" si="2"/>
        <v>4.3023815518629469E-3</v>
      </c>
      <c r="E135" s="115">
        <v>43038</v>
      </c>
      <c r="F135" s="1">
        <v>237.598648</v>
      </c>
      <c r="G135" s="80">
        <f t="shared" si="3"/>
        <v>-3.7252041946209151E-3</v>
      </c>
    </row>
    <row r="136" spans="2:7" x14ac:dyDescent="0.35">
      <c r="B136" s="114">
        <v>43039</v>
      </c>
      <c r="C136" s="1">
        <v>65.260002</v>
      </c>
      <c r="D136" s="116">
        <f t="shared" ref="D136:D199" si="4">(C136-C135)/C135</f>
        <v>-1.5299724368118789E-3</v>
      </c>
      <c r="E136" s="115">
        <v>43039</v>
      </c>
      <c r="F136" s="1">
        <v>237.968796</v>
      </c>
      <c r="G136" s="80">
        <f t="shared" ref="G136:G199" si="5">(F136-F135)/F135</f>
        <v>1.557870817514081E-3</v>
      </c>
    </row>
    <row r="137" spans="2:7" x14ac:dyDescent="0.35">
      <c r="B137" s="114">
        <v>43040</v>
      </c>
      <c r="C137" s="1">
        <v>64.449996999999996</v>
      </c>
      <c r="D137" s="116">
        <f t="shared" si="4"/>
        <v>-1.2411967134172074E-2</v>
      </c>
      <c r="E137" s="115">
        <v>43040</v>
      </c>
      <c r="F137" s="1">
        <v>238.28341699999999</v>
      </c>
      <c r="G137" s="80">
        <f t="shared" si="5"/>
        <v>1.3221103156734393E-3</v>
      </c>
    </row>
    <row r="138" spans="2:7" x14ac:dyDescent="0.35">
      <c r="B138" s="114">
        <v>43041</v>
      </c>
      <c r="C138" s="1">
        <v>63.75</v>
      </c>
      <c r="D138" s="116">
        <f t="shared" si="4"/>
        <v>-1.0861086618824765E-2</v>
      </c>
      <c r="E138" s="115">
        <v>43041</v>
      </c>
      <c r="F138" s="1">
        <v>238.37596099999999</v>
      </c>
      <c r="G138" s="80">
        <f t="shared" si="5"/>
        <v>3.8837784502647005E-4</v>
      </c>
    </row>
    <row r="139" spans="2:7" x14ac:dyDescent="0.35">
      <c r="B139" s="114">
        <v>43042</v>
      </c>
      <c r="C139" s="1">
        <v>61.23</v>
      </c>
      <c r="D139" s="116">
        <f t="shared" si="4"/>
        <v>-3.9529411764705931E-2</v>
      </c>
      <c r="E139" s="115">
        <v>43042</v>
      </c>
      <c r="F139" s="1">
        <v>239.17181400000001</v>
      </c>
      <c r="G139" s="80">
        <f t="shared" si="5"/>
        <v>3.3386462152533171E-3</v>
      </c>
    </row>
    <row r="140" spans="2:7" x14ac:dyDescent="0.35">
      <c r="B140" s="114">
        <v>43045</v>
      </c>
      <c r="C140" s="1">
        <v>59.740001999999997</v>
      </c>
      <c r="D140" s="116">
        <f t="shared" si="4"/>
        <v>-2.4334443900048994E-2</v>
      </c>
      <c r="E140" s="115">
        <v>43045</v>
      </c>
      <c r="F140" s="1">
        <v>239.542023</v>
      </c>
      <c r="G140" s="80">
        <f t="shared" si="5"/>
        <v>1.5478788817481163E-3</v>
      </c>
    </row>
    <row r="141" spans="2:7" x14ac:dyDescent="0.35">
      <c r="B141" s="114">
        <v>43046</v>
      </c>
      <c r="C141" s="1">
        <v>58.84</v>
      </c>
      <c r="D141" s="116">
        <f t="shared" si="4"/>
        <v>-1.5065315866577868E-2</v>
      </c>
      <c r="E141" s="115">
        <v>43046</v>
      </c>
      <c r="F141" s="1">
        <v>239.375427</v>
      </c>
      <c r="G141" s="80">
        <f t="shared" si="5"/>
        <v>-6.9547713555044327E-4</v>
      </c>
    </row>
    <row r="142" spans="2:7" x14ac:dyDescent="0.35">
      <c r="B142" s="114">
        <v>43047</v>
      </c>
      <c r="C142" s="1">
        <v>57.970001000000003</v>
      </c>
      <c r="D142" s="116">
        <f t="shared" si="4"/>
        <v>-1.4785842963970086E-2</v>
      </c>
      <c r="E142" s="115">
        <v>43047</v>
      </c>
      <c r="F142" s="1">
        <v>239.782578</v>
      </c>
      <c r="G142" s="80">
        <f t="shared" si="5"/>
        <v>1.7008888719392192E-3</v>
      </c>
    </row>
    <row r="143" spans="2:7" x14ac:dyDescent="0.35">
      <c r="B143" s="114">
        <v>43048</v>
      </c>
      <c r="C143" s="1">
        <v>58.200001</v>
      </c>
      <c r="D143" s="116">
        <f t="shared" si="4"/>
        <v>3.9675693640232445E-3</v>
      </c>
      <c r="E143" s="115">
        <v>43048</v>
      </c>
      <c r="F143" s="1">
        <v>238.91270399999999</v>
      </c>
      <c r="G143" s="80">
        <f t="shared" si="5"/>
        <v>-3.6277614798186464E-3</v>
      </c>
    </row>
    <row r="144" spans="2:7" x14ac:dyDescent="0.35">
      <c r="B144" s="114">
        <v>43049</v>
      </c>
      <c r="C144" s="1">
        <v>57.59</v>
      </c>
      <c r="D144" s="116">
        <f t="shared" si="4"/>
        <v>-1.0481116658400005E-2</v>
      </c>
      <c r="E144" s="115">
        <v>43049</v>
      </c>
      <c r="F144" s="1">
        <v>238.83869899999999</v>
      </c>
      <c r="G144" s="80">
        <f t="shared" si="5"/>
        <v>-3.0975749200846036E-4</v>
      </c>
    </row>
    <row r="145" spans="2:7" x14ac:dyDescent="0.35">
      <c r="B145" s="114">
        <v>43052</v>
      </c>
      <c r="C145" s="1">
        <v>58.330002</v>
      </c>
      <c r="D145" s="116">
        <f t="shared" si="4"/>
        <v>1.2849487758291317E-2</v>
      </c>
      <c r="E145" s="115">
        <v>43052</v>
      </c>
      <c r="F145" s="1">
        <v>239.06079099999999</v>
      </c>
      <c r="G145" s="80">
        <f t="shared" si="5"/>
        <v>9.2988280764334395E-4</v>
      </c>
    </row>
    <row r="146" spans="2:7" x14ac:dyDescent="0.35">
      <c r="B146" s="114">
        <v>43053</v>
      </c>
      <c r="C146" s="1">
        <v>58.799999</v>
      </c>
      <c r="D146" s="116">
        <f t="shared" si="4"/>
        <v>8.0575515838315816E-3</v>
      </c>
      <c r="E146" s="115">
        <v>43053</v>
      </c>
      <c r="F146" s="1">
        <v>238.505585</v>
      </c>
      <c r="G146" s="80">
        <f t="shared" si="5"/>
        <v>-2.3224469294088395E-3</v>
      </c>
    </row>
    <row r="147" spans="2:7" x14ac:dyDescent="0.35">
      <c r="B147" s="114">
        <v>43054</v>
      </c>
      <c r="C147" s="1">
        <v>58.349997999999999</v>
      </c>
      <c r="D147" s="116">
        <f t="shared" si="4"/>
        <v>-7.6530783614469165E-3</v>
      </c>
      <c r="E147" s="115">
        <v>43054</v>
      </c>
      <c r="F147" s="1">
        <v>237.31178299999999</v>
      </c>
      <c r="G147" s="80">
        <f t="shared" si="5"/>
        <v>-5.0053419084505092E-3</v>
      </c>
    </row>
    <row r="148" spans="2:7" x14ac:dyDescent="0.35">
      <c r="B148" s="114">
        <v>43055</v>
      </c>
      <c r="C148" s="1">
        <v>59.32</v>
      </c>
      <c r="D148" s="116">
        <f t="shared" si="4"/>
        <v>1.6623856610929119E-2</v>
      </c>
      <c r="E148" s="115">
        <v>43055</v>
      </c>
      <c r="F148" s="1">
        <v>239.32914700000001</v>
      </c>
      <c r="G148" s="80">
        <f t="shared" si="5"/>
        <v>8.5009011120194353E-3</v>
      </c>
    </row>
    <row r="149" spans="2:7" x14ac:dyDescent="0.35">
      <c r="B149" s="114">
        <v>43056</v>
      </c>
      <c r="C149" s="1">
        <v>58.93</v>
      </c>
      <c r="D149" s="116">
        <f t="shared" si="4"/>
        <v>-6.5745111260957613E-3</v>
      </c>
      <c r="E149" s="115">
        <v>43056</v>
      </c>
      <c r="F149" s="1">
        <v>238.62582399999999</v>
      </c>
      <c r="G149" s="80">
        <f t="shared" si="5"/>
        <v>-2.9387268906282096E-3</v>
      </c>
    </row>
    <row r="150" spans="2:7" x14ac:dyDescent="0.35">
      <c r="B150" s="114">
        <v>43059</v>
      </c>
      <c r="C150" s="1">
        <v>58.630001</v>
      </c>
      <c r="D150" s="116">
        <f t="shared" si="4"/>
        <v>-5.0907687086373613E-3</v>
      </c>
      <c r="E150" s="115">
        <v>43059</v>
      </c>
      <c r="F150" s="1">
        <v>239.03301999999999</v>
      </c>
      <c r="G150" s="80">
        <f t="shared" si="5"/>
        <v>1.706420508787846E-3</v>
      </c>
    </row>
    <row r="151" spans="2:7" x14ac:dyDescent="0.35">
      <c r="B151" s="114">
        <v>43060</v>
      </c>
      <c r="C151" s="1">
        <v>58.200001</v>
      </c>
      <c r="D151" s="116">
        <f t="shared" si="4"/>
        <v>-7.3341291602570455E-3</v>
      </c>
      <c r="E151" s="115">
        <v>43060</v>
      </c>
      <c r="F151" s="1">
        <v>240.59693899999999</v>
      </c>
      <c r="G151" s="80">
        <f t="shared" si="5"/>
        <v>6.542690210749956E-3</v>
      </c>
    </row>
    <row r="152" spans="2:7" x14ac:dyDescent="0.35">
      <c r="B152" s="114">
        <v>43061</v>
      </c>
      <c r="C152" s="1">
        <v>57.970001000000003</v>
      </c>
      <c r="D152" s="116">
        <f t="shared" si="4"/>
        <v>-3.9518899664623183E-3</v>
      </c>
      <c r="E152" s="115">
        <v>43061</v>
      </c>
      <c r="F152" s="1">
        <v>240.38414</v>
      </c>
      <c r="G152" s="80">
        <f t="shared" si="5"/>
        <v>-8.8446262402361547E-4</v>
      </c>
    </row>
    <row r="153" spans="2:7" x14ac:dyDescent="0.35">
      <c r="B153" s="114">
        <v>43063</v>
      </c>
      <c r="C153" s="1">
        <v>58.02</v>
      </c>
      <c r="D153" s="116">
        <f t="shared" si="4"/>
        <v>8.6249782883391149E-4</v>
      </c>
      <c r="E153" s="115">
        <v>43063</v>
      </c>
      <c r="F153" s="1">
        <v>240.93937700000001</v>
      </c>
      <c r="G153" s="80">
        <f t="shared" si="5"/>
        <v>2.309790487841691E-3</v>
      </c>
    </row>
    <row r="154" spans="2:7" x14ac:dyDescent="0.35">
      <c r="B154" s="114">
        <v>43066</v>
      </c>
      <c r="C154" s="1">
        <v>58.049999</v>
      </c>
      <c r="D154" s="116">
        <f t="shared" si="4"/>
        <v>5.1704584625985098E-4</v>
      </c>
      <c r="E154" s="115">
        <v>43066</v>
      </c>
      <c r="F154" s="1">
        <v>240.819061</v>
      </c>
      <c r="G154" s="80">
        <f t="shared" si="5"/>
        <v>-4.9936212792648889E-4</v>
      </c>
    </row>
    <row r="155" spans="2:7" x14ac:dyDescent="0.35">
      <c r="B155" s="114">
        <v>43067</v>
      </c>
      <c r="C155" s="1">
        <v>58.240001999999997</v>
      </c>
      <c r="D155" s="116">
        <f t="shared" si="4"/>
        <v>3.2730922183133414E-3</v>
      </c>
      <c r="E155" s="115">
        <v>43067</v>
      </c>
      <c r="F155" s="1">
        <v>243.26216099999999</v>
      </c>
      <c r="G155" s="80">
        <f t="shared" si="5"/>
        <v>1.0144961075153378E-2</v>
      </c>
    </row>
    <row r="156" spans="2:7" x14ac:dyDescent="0.35">
      <c r="B156" s="114">
        <v>43068</v>
      </c>
      <c r="C156" s="1">
        <v>58.380001</v>
      </c>
      <c r="D156" s="116">
        <f t="shared" si="4"/>
        <v>2.4038289009674675E-3</v>
      </c>
      <c r="E156" s="115">
        <v>43068</v>
      </c>
      <c r="F156" s="1">
        <v>243.11407500000001</v>
      </c>
      <c r="G156" s="80">
        <f t="shared" si="5"/>
        <v>-6.0875065563516868E-4</v>
      </c>
    </row>
    <row r="157" spans="2:7" x14ac:dyDescent="0.35">
      <c r="B157" s="114">
        <v>43069</v>
      </c>
      <c r="C157" s="1">
        <v>58.509998000000003</v>
      </c>
      <c r="D157" s="116">
        <f t="shared" si="4"/>
        <v>2.2267385709706143E-3</v>
      </c>
      <c r="E157" s="115">
        <v>43069</v>
      </c>
      <c r="F157" s="1">
        <v>245.24250799999999</v>
      </c>
      <c r="G157" s="80">
        <f t="shared" si="5"/>
        <v>8.7548736123154221E-3</v>
      </c>
    </row>
    <row r="158" spans="2:7" x14ac:dyDescent="0.35">
      <c r="B158" s="114">
        <v>43070</v>
      </c>
      <c r="C158" s="1">
        <v>58.240001999999997</v>
      </c>
      <c r="D158" s="116">
        <f t="shared" si="4"/>
        <v>-4.6145275889431089E-3</v>
      </c>
      <c r="E158" s="115">
        <v>43070</v>
      </c>
      <c r="F158" s="1">
        <v>244.73353599999999</v>
      </c>
      <c r="G158" s="80">
        <f t="shared" si="5"/>
        <v>-2.0753824618365102E-3</v>
      </c>
    </row>
    <row r="159" spans="2:7" x14ac:dyDescent="0.35">
      <c r="B159" s="114">
        <v>43073</v>
      </c>
      <c r="C159" s="1">
        <v>58.119999</v>
      </c>
      <c r="D159" s="116">
        <f t="shared" si="4"/>
        <v>-2.0604910006699001E-3</v>
      </c>
      <c r="E159" s="115">
        <v>43073</v>
      </c>
      <c r="F159" s="1">
        <v>244.437408</v>
      </c>
      <c r="G159" s="80">
        <f t="shared" si="5"/>
        <v>-1.2100017220360913E-3</v>
      </c>
    </row>
    <row r="160" spans="2:7" x14ac:dyDescent="0.35">
      <c r="B160" s="114">
        <v>43074</v>
      </c>
      <c r="C160" s="1">
        <v>57.439999</v>
      </c>
      <c r="D160" s="116">
        <f t="shared" si="4"/>
        <v>-1.1699931378181884E-2</v>
      </c>
      <c r="E160" s="115">
        <v>43074</v>
      </c>
      <c r="F160" s="1">
        <v>243.55827300000001</v>
      </c>
      <c r="G160" s="80">
        <f t="shared" si="5"/>
        <v>-3.5965648923915561E-3</v>
      </c>
    </row>
    <row r="161" spans="2:7" x14ac:dyDescent="0.35">
      <c r="B161" s="114">
        <v>43075</v>
      </c>
      <c r="C161" s="1">
        <v>57.919998</v>
      </c>
      <c r="D161" s="116">
        <f t="shared" si="4"/>
        <v>8.3565286970147656E-3</v>
      </c>
      <c r="E161" s="115">
        <v>43075</v>
      </c>
      <c r="F161" s="1">
        <v>243.60446200000001</v>
      </c>
      <c r="G161" s="80">
        <f t="shared" si="5"/>
        <v>1.896425008728743E-4</v>
      </c>
    </row>
    <row r="162" spans="2:7" x14ac:dyDescent="0.35">
      <c r="B162" s="114">
        <v>43076</v>
      </c>
      <c r="C162" s="1">
        <v>58.939999</v>
      </c>
      <c r="D162" s="116">
        <f t="shared" si="4"/>
        <v>1.7610515110860338E-2</v>
      </c>
      <c r="E162" s="115">
        <v>43076</v>
      </c>
      <c r="F162" s="1">
        <v>244.372635</v>
      </c>
      <c r="G162" s="80">
        <f t="shared" si="5"/>
        <v>3.1533617803765441E-3</v>
      </c>
    </row>
    <row r="163" spans="2:7" x14ac:dyDescent="0.35">
      <c r="B163" s="114">
        <v>43077</v>
      </c>
      <c r="C163" s="1">
        <v>59.650002000000001</v>
      </c>
      <c r="D163" s="116">
        <f t="shared" si="4"/>
        <v>1.2046199729321345E-2</v>
      </c>
      <c r="E163" s="115">
        <v>43077</v>
      </c>
      <c r="F163" s="1">
        <v>245.70521500000001</v>
      </c>
      <c r="G163" s="80">
        <f t="shared" si="5"/>
        <v>5.4530655611255618E-3</v>
      </c>
    </row>
    <row r="164" spans="2:7" x14ac:dyDescent="0.35">
      <c r="B164" s="114">
        <v>43080</v>
      </c>
      <c r="C164" s="1">
        <v>59.970001000000003</v>
      </c>
      <c r="D164" s="116">
        <f t="shared" si="4"/>
        <v>5.3646100464506737E-3</v>
      </c>
      <c r="E164" s="115">
        <v>43080</v>
      </c>
      <c r="F164" s="1">
        <v>246.44560200000001</v>
      </c>
      <c r="G164" s="80">
        <f t="shared" si="5"/>
        <v>3.0133141455707334E-3</v>
      </c>
    </row>
    <row r="165" spans="2:7" x14ac:dyDescent="0.35">
      <c r="B165" s="114">
        <v>43081</v>
      </c>
      <c r="C165" s="1">
        <v>59.73</v>
      </c>
      <c r="D165" s="116">
        <f t="shared" si="4"/>
        <v>-4.002017608770868E-3</v>
      </c>
      <c r="E165" s="115">
        <v>43081</v>
      </c>
      <c r="F165" s="1">
        <v>246.88052400000001</v>
      </c>
      <c r="G165" s="80">
        <f t="shared" si="5"/>
        <v>1.7647789064622879E-3</v>
      </c>
    </row>
    <row r="166" spans="2:7" x14ac:dyDescent="0.35">
      <c r="B166" s="114">
        <v>43082</v>
      </c>
      <c r="C166" s="1">
        <v>60.18</v>
      </c>
      <c r="D166" s="116">
        <f t="shared" si="4"/>
        <v>7.533902561526919E-3</v>
      </c>
      <c r="E166" s="115">
        <v>43082</v>
      </c>
      <c r="F166" s="1">
        <v>246.85270700000001</v>
      </c>
      <c r="G166" s="80">
        <f t="shared" si="5"/>
        <v>-1.1267393453846877E-4</v>
      </c>
    </row>
    <row r="167" spans="2:7" x14ac:dyDescent="0.35">
      <c r="B167" s="114">
        <v>43083</v>
      </c>
      <c r="C167" s="1">
        <v>59.470001000000003</v>
      </c>
      <c r="D167" s="116">
        <f t="shared" si="4"/>
        <v>-1.1797922897972686E-2</v>
      </c>
      <c r="E167" s="115">
        <v>43083</v>
      </c>
      <c r="F167" s="1">
        <v>245.84397899999999</v>
      </c>
      <c r="G167" s="80">
        <f t="shared" si="5"/>
        <v>-4.0863558364787108E-3</v>
      </c>
    </row>
    <row r="168" spans="2:7" x14ac:dyDescent="0.35">
      <c r="B168" s="114">
        <v>43084</v>
      </c>
      <c r="C168" s="1">
        <v>60.02</v>
      </c>
      <c r="D168" s="116">
        <f t="shared" si="4"/>
        <v>9.2483435471944868E-3</v>
      </c>
      <c r="E168" s="115">
        <v>43084</v>
      </c>
      <c r="F168" s="1">
        <v>247.89129600000001</v>
      </c>
      <c r="G168" s="80">
        <f t="shared" si="5"/>
        <v>8.3277085260649031E-3</v>
      </c>
    </row>
    <row r="169" spans="2:7" x14ac:dyDescent="0.35">
      <c r="B169" s="114">
        <v>43087</v>
      </c>
      <c r="C169" s="1">
        <v>59.759998000000003</v>
      </c>
      <c r="D169" s="116">
        <f t="shared" si="4"/>
        <v>-4.3319226924358554E-3</v>
      </c>
      <c r="E169" s="115">
        <v>43087</v>
      </c>
      <c r="F169" s="1">
        <v>249.46327199999999</v>
      </c>
      <c r="G169" s="80">
        <f t="shared" si="5"/>
        <v>6.3413924787418833E-3</v>
      </c>
    </row>
    <row r="170" spans="2:7" x14ac:dyDescent="0.35">
      <c r="B170" s="114">
        <v>43088</v>
      </c>
      <c r="C170" s="1">
        <v>59.07</v>
      </c>
      <c r="D170" s="116">
        <f t="shared" si="4"/>
        <v>-1.1546151658171119E-2</v>
      </c>
      <c r="E170" s="115">
        <v>43088</v>
      </c>
      <c r="F170" s="1">
        <v>248.505157</v>
      </c>
      <c r="G170" s="80">
        <f t="shared" si="5"/>
        <v>-3.8407056570635869E-3</v>
      </c>
    </row>
    <row r="171" spans="2:7" x14ac:dyDescent="0.35">
      <c r="B171" s="114">
        <v>43089</v>
      </c>
      <c r="C171" s="1">
        <v>58.599997999999999</v>
      </c>
      <c r="D171" s="116">
        <f t="shared" si="4"/>
        <v>-7.9566954460809358E-3</v>
      </c>
      <c r="E171" s="115">
        <v>43089</v>
      </c>
      <c r="F171" s="1">
        <v>248.37496899999999</v>
      </c>
      <c r="G171" s="80">
        <f t="shared" si="5"/>
        <v>-5.2388450031241797E-4</v>
      </c>
    </row>
    <row r="172" spans="2:7" x14ac:dyDescent="0.35">
      <c r="B172" s="114">
        <v>43090</v>
      </c>
      <c r="C172" s="1">
        <v>58.200001</v>
      </c>
      <c r="D172" s="116">
        <f t="shared" si="4"/>
        <v>-6.8258876049790826E-3</v>
      </c>
      <c r="E172" s="115">
        <v>43090</v>
      </c>
      <c r="F172" s="1">
        <v>248.88647499999999</v>
      </c>
      <c r="G172" s="80">
        <f t="shared" si="5"/>
        <v>2.0594104231171427E-3</v>
      </c>
    </row>
    <row r="173" spans="2:7" x14ac:dyDescent="0.35">
      <c r="B173" s="114">
        <v>43091</v>
      </c>
      <c r="C173" s="1">
        <v>59.02</v>
      </c>
      <c r="D173" s="116">
        <f t="shared" si="4"/>
        <v>1.4089329654822562E-2</v>
      </c>
      <c r="E173" s="115">
        <v>43091</v>
      </c>
      <c r="F173" s="1">
        <v>248.82141100000001</v>
      </c>
      <c r="G173" s="80">
        <f t="shared" si="5"/>
        <v>-2.6142039257046111E-4</v>
      </c>
    </row>
    <row r="174" spans="2:7" x14ac:dyDescent="0.35">
      <c r="B174" s="114">
        <v>43095</v>
      </c>
      <c r="C174" s="1">
        <v>58.639999000000003</v>
      </c>
      <c r="D174" s="116">
        <f t="shared" si="4"/>
        <v>-6.4385123686885801E-3</v>
      </c>
      <c r="E174" s="115">
        <v>43095</v>
      </c>
      <c r="F174" s="1">
        <v>248.52375799999999</v>
      </c>
      <c r="G174" s="80">
        <f t="shared" si="5"/>
        <v>-1.196251555699221E-3</v>
      </c>
    </row>
    <row r="175" spans="2:7" x14ac:dyDescent="0.35">
      <c r="B175" s="114">
        <v>43096</v>
      </c>
      <c r="C175" s="1">
        <v>59.060001</v>
      </c>
      <c r="D175" s="116">
        <f t="shared" si="4"/>
        <v>7.1623807496994782E-3</v>
      </c>
      <c r="E175" s="115">
        <v>43096</v>
      </c>
      <c r="F175" s="1">
        <v>248.64465300000001</v>
      </c>
      <c r="G175" s="80">
        <f t="shared" si="5"/>
        <v>4.8645248636558372E-4</v>
      </c>
    </row>
    <row r="176" spans="2:7" x14ac:dyDescent="0.35">
      <c r="B176" s="114">
        <v>43097</v>
      </c>
      <c r="C176" s="1">
        <v>59.91</v>
      </c>
      <c r="D176" s="116">
        <f t="shared" si="4"/>
        <v>1.4392126407176947E-2</v>
      </c>
      <c r="E176" s="115">
        <v>43097</v>
      </c>
      <c r="F176" s="1">
        <v>249.15625</v>
      </c>
      <c r="G176" s="80">
        <f t="shared" si="5"/>
        <v>2.0575427375065843E-3</v>
      </c>
    </row>
    <row r="177" spans="2:7" x14ac:dyDescent="0.35">
      <c r="B177" s="114">
        <v>43098</v>
      </c>
      <c r="C177" s="1">
        <v>60.110000999999997</v>
      </c>
      <c r="D177" s="116">
        <f t="shared" si="4"/>
        <v>3.3383575363044623E-3</v>
      </c>
      <c r="E177" s="115">
        <v>43098</v>
      </c>
      <c r="F177" s="1">
        <v>248.21678199999999</v>
      </c>
      <c r="G177" s="80">
        <f t="shared" si="5"/>
        <v>-3.7705977674652156E-3</v>
      </c>
    </row>
    <row r="178" spans="2:7" x14ac:dyDescent="0.35">
      <c r="B178" s="114">
        <v>43102</v>
      </c>
      <c r="C178" s="1">
        <v>59.139999000000003</v>
      </c>
      <c r="D178" s="116">
        <f t="shared" si="4"/>
        <v>-1.6137115020177655E-2</v>
      </c>
      <c r="E178" s="115">
        <v>43102</v>
      </c>
      <c r="F178" s="1">
        <v>249.99331699999999</v>
      </c>
      <c r="G178" s="80">
        <f t="shared" si="5"/>
        <v>7.1571913296337702E-3</v>
      </c>
    </row>
    <row r="179" spans="2:7" x14ac:dyDescent="0.35">
      <c r="B179" s="114">
        <v>43103</v>
      </c>
      <c r="C179" s="1">
        <v>58.619999</v>
      </c>
      <c r="D179" s="116">
        <f t="shared" si="4"/>
        <v>-8.7926954479658186E-3</v>
      </c>
      <c r="E179" s="115">
        <v>43103</v>
      </c>
      <c r="F179" s="1">
        <v>251.57463100000001</v>
      </c>
      <c r="G179" s="80">
        <f t="shared" si="5"/>
        <v>6.3254250912636208E-3</v>
      </c>
    </row>
    <row r="180" spans="2:7" x14ac:dyDescent="0.35">
      <c r="B180" s="114">
        <v>43104</v>
      </c>
      <c r="C180" s="1">
        <v>58.27</v>
      </c>
      <c r="D180" s="116">
        <f t="shared" si="4"/>
        <v>-5.9706415211640803E-3</v>
      </c>
      <c r="E180" s="115">
        <v>43104</v>
      </c>
      <c r="F180" s="1">
        <v>252.63497899999999</v>
      </c>
      <c r="G180" s="80">
        <f t="shared" si="5"/>
        <v>4.2148446995038079E-3</v>
      </c>
    </row>
    <row r="181" spans="2:7" x14ac:dyDescent="0.35">
      <c r="B181" s="114">
        <v>43105</v>
      </c>
      <c r="C181" s="1">
        <v>57.41</v>
      </c>
      <c r="D181" s="116">
        <f t="shared" si="4"/>
        <v>-1.4758881070877064E-2</v>
      </c>
      <c r="E181" s="115">
        <v>43105</v>
      </c>
      <c r="F181" s="1">
        <v>254.31852699999999</v>
      </c>
      <c r="G181" s="80">
        <f t="shared" si="5"/>
        <v>6.6639544795576459E-3</v>
      </c>
    </row>
    <row r="182" spans="2:7" x14ac:dyDescent="0.35">
      <c r="B182" s="114">
        <v>43108</v>
      </c>
      <c r="C182" s="1">
        <v>57.849997999999999</v>
      </c>
      <c r="D182" s="116">
        <f t="shared" si="4"/>
        <v>7.6641351680892316E-3</v>
      </c>
      <c r="E182" s="115">
        <v>43108</v>
      </c>
      <c r="F182" s="1">
        <v>254.78360000000001</v>
      </c>
      <c r="G182" s="80">
        <f t="shared" si="5"/>
        <v>1.8287027904971237E-3</v>
      </c>
    </row>
    <row r="183" spans="2:7" x14ac:dyDescent="0.35">
      <c r="B183" s="114">
        <v>43109</v>
      </c>
      <c r="C183" s="1">
        <v>54.779998999999997</v>
      </c>
      <c r="D183" s="116">
        <f t="shared" si="4"/>
        <v>-5.3068264583172549E-2</v>
      </c>
      <c r="E183" s="115">
        <v>43109</v>
      </c>
      <c r="F183" s="1">
        <v>255.360275</v>
      </c>
      <c r="G183" s="80">
        <f t="shared" si="5"/>
        <v>2.263391364279312E-3</v>
      </c>
    </row>
    <row r="184" spans="2:7" x14ac:dyDescent="0.35">
      <c r="B184" s="114">
        <v>43110</v>
      </c>
      <c r="C184" s="1">
        <v>55.119999</v>
      </c>
      <c r="D184" s="116">
        <f t="shared" si="4"/>
        <v>6.2066448741629849E-3</v>
      </c>
      <c r="E184" s="115">
        <v>43110</v>
      </c>
      <c r="F184" s="1">
        <v>254.96963500000001</v>
      </c>
      <c r="G184" s="80">
        <f t="shared" si="5"/>
        <v>-1.5297602573461772E-3</v>
      </c>
    </row>
    <row r="185" spans="2:7" x14ac:dyDescent="0.35">
      <c r="B185" s="114">
        <v>43111</v>
      </c>
      <c r="C185" s="1">
        <v>54.990001999999997</v>
      </c>
      <c r="D185" s="116">
        <f t="shared" si="4"/>
        <v>-2.3584361821197245E-3</v>
      </c>
      <c r="E185" s="115">
        <v>43111</v>
      </c>
      <c r="F185" s="1">
        <v>256.829926</v>
      </c>
      <c r="G185" s="80">
        <f t="shared" si="5"/>
        <v>7.2961276349632351E-3</v>
      </c>
    </row>
    <row r="186" spans="2:7" x14ac:dyDescent="0.35">
      <c r="B186" s="114">
        <v>43112</v>
      </c>
      <c r="C186" s="1">
        <v>54.439999</v>
      </c>
      <c r="D186" s="116">
        <f t="shared" si="4"/>
        <v>-1.0001872704059852E-2</v>
      </c>
      <c r="E186" s="115">
        <v>43112</v>
      </c>
      <c r="F186" s="1">
        <v>258.50414999999998</v>
      </c>
      <c r="G186" s="80">
        <f t="shared" si="5"/>
        <v>6.5188041988532954E-3</v>
      </c>
    </row>
    <row r="187" spans="2:7" x14ac:dyDescent="0.35">
      <c r="B187" s="114">
        <v>43116</v>
      </c>
      <c r="C187" s="1">
        <v>53.619999</v>
      </c>
      <c r="D187" s="116">
        <f t="shared" si="4"/>
        <v>-1.5062454354563826E-2</v>
      </c>
      <c r="E187" s="115">
        <v>43116</v>
      </c>
      <c r="F187" s="1">
        <v>257.620544</v>
      </c>
      <c r="G187" s="80">
        <f t="shared" si="5"/>
        <v>-3.4181501534887786E-3</v>
      </c>
    </row>
    <row r="188" spans="2:7" x14ac:dyDescent="0.35">
      <c r="B188" s="114">
        <v>43117</v>
      </c>
      <c r="C188" s="1">
        <v>53.459999000000003</v>
      </c>
      <c r="D188" s="116">
        <f t="shared" si="4"/>
        <v>-2.98396126415438E-3</v>
      </c>
      <c r="E188" s="115">
        <v>43117</v>
      </c>
      <c r="F188" s="1">
        <v>260.07607999999999</v>
      </c>
      <c r="G188" s="80">
        <f t="shared" si="5"/>
        <v>9.5316000885395033E-3</v>
      </c>
    </row>
    <row r="189" spans="2:7" x14ac:dyDescent="0.35">
      <c r="B189" s="114">
        <v>43118</v>
      </c>
      <c r="C189" s="1">
        <v>53.209999000000003</v>
      </c>
      <c r="D189" s="116">
        <f t="shared" si="4"/>
        <v>-4.6763936527570828E-3</v>
      </c>
      <c r="E189" s="115">
        <v>43118</v>
      </c>
      <c r="F189" s="1">
        <v>259.63894699999997</v>
      </c>
      <c r="G189" s="80">
        <f t="shared" si="5"/>
        <v>-1.6807889445273748E-3</v>
      </c>
    </row>
    <row r="190" spans="2:7" x14ac:dyDescent="0.35">
      <c r="B190" s="114">
        <v>43119</v>
      </c>
      <c r="C190" s="1">
        <v>53.66</v>
      </c>
      <c r="D190" s="116">
        <f t="shared" si="4"/>
        <v>8.4570758965808891E-3</v>
      </c>
      <c r="E190" s="115">
        <v>43119</v>
      </c>
      <c r="F190" s="1">
        <v>260.82019000000003</v>
      </c>
      <c r="G190" s="80">
        <f t="shared" si="5"/>
        <v>4.5495601243524218E-3</v>
      </c>
    </row>
    <row r="191" spans="2:7" x14ac:dyDescent="0.35">
      <c r="B191" s="114">
        <v>43122</v>
      </c>
      <c r="C191" s="1">
        <v>54.75</v>
      </c>
      <c r="D191" s="116">
        <f t="shared" si="4"/>
        <v>2.0313082370480871E-2</v>
      </c>
      <c r="E191" s="115">
        <v>43122</v>
      </c>
      <c r="F191" s="1">
        <v>262.94088699999998</v>
      </c>
      <c r="G191" s="80">
        <f t="shared" si="5"/>
        <v>8.130877444725234E-3</v>
      </c>
    </row>
    <row r="192" spans="2:7" x14ac:dyDescent="0.35">
      <c r="B192" s="114">
        <v>43123</v>
      </c>
      <c r="C192" s="1">
        <v>55.580002</v>
      </c>
      <c r="D192" s="116">
        <f t="shared" si="4"/>
        <v>1.5159853881278546E-2</v>
      </c>
      <c r="E192" s="115">
        <v>43123</v>
      </c>
      <c r="F192" s="1">
        <v>263.49908399999998</v>
      </c>
      <c r="G192" s="80">
        <f t="shared" si="5"/>
        <v>2.122899205097787E-3</v>
      </c>
    </row>
    <row r="193" spans="2:7" x14ac:dyDescent="0.35">
      <c r="B193" s="114">
        <v>43124</v>
      </c>
      <c r="C193" s="1">
        <v>55.970001000000003</v>
      </c>
      <c r="D193" s="116">
        <f t="shared" si="4"/>
        <v>7.016894313893747E-3</v>
      </c>
      <c r="E193" s="115">
        <v>43124</v>
      </c>
      <c r="F193" s="1">
        <v>263.39666699999998</v>
      </c>
      <c r="G193" s="80">
        <f t="shared" si="5"/>
        <v>-3.8868066805121284E-4</v>
      </c>
    </row>
    <row r="194" spans="2:7" x14ac:dyDescent="0.35">
      <c r="B194" s="114">
        <v>43125</v>
      </c>
      <c r="C194" s="1">
        <v>56.119999</v>
      </c>
      <c r="D194" s="116">
        <f t="shared" si="4"/>
        <v>2.6799713653747571E-3</v>
      </c>
      <c r="E194" s="115">
        <v>43125</v>
      </c>
      <c r="F194" s="1">
        <v>263.50826999999998</v>
      </c>
      <c r="G194" s="80">
        <f t="shared" si="5"/>
        <v>4.2370695601855261E-4</v>
      </c>
    </row>
    <row r="195" spans="2:7" x14ac:dyDescent="0.35">
      <c r="B195" s="114">
        <v>43126</v>
      </c>
      <c r="C195" s="1">
        <v>57.099997999999999</v>
      </c>
      <c r="D195" s="116">
        <f t="shared" si="4"/>
        <v>1.746256267752249E-2</v>
      </c>
      <c r="E195" s="115">
        <v>43126</v>
      </c>
      <c r="F195" s="1">
        <v>266.55917399999998</v>
      </c>
      <c r="G195" s="80">
        <f t="shared" si="5"/>
        <v>1.1578019923245683E-2</v>
      </c>
    </row>
    <row r="196" spans="2:7" x14ac:dyDescent="0.35">
      <c r="B196" s="114">
        <v>43129</v>
      </c>
      <c r="C196" s="1">
        <v>55.77</v>
      </c>
      <c r="D196" s="116">
        <f t="shared" si="4"/>
        <v>-2.3292435141591357E-2</v>
      </c>
      <c r="E196" s="115">
        <v>43129</v>
      </c>
      <c r="F196" s="1">
        <v>264.791901</v>
      </c>
      <c r="G196" s="80">
        <f t="shared" si="5"/>
        <v>-6.629946264764419E-3</v>
      </c>
    </row>
    <row r="197" spans="2:7" x14ac:dyDescent="0.35">
      <c r="B197" s="114">
        <v>43130</v>
      </c>
      <c r="C197" s="1">
        <v>55.52</v>
      </c>
      <c r="D197" s="116">
        <f t="shared" si="4"/>
        <v>-4.4826967903890975E-3</v>
      </c>
      <c r="E197" s="115">
        <v>43130</v>
      </c>
      <c r="F197" s="1">
        <v>262.075897</v>
      </c>
      <c r="G197" s="80">
        <f t="shared" si="5"/>
        <v>-1.0257126406596545E-2</v>
      </c>
    </row>
    <row r="198" spans="2:7" x14ac:dyDescent="0.35">
      <c r="B198" s="114">
        <v>43131</v>
      </c>
      <c r="C198" s="1">
        <v>55.549999</v>
      </c>
      <c r="D198" s="116">
        <f t="shared" si="4"/>
        <v>5.403278097982088E-4</v>
      </c>
      <c r="E198" s="115">
        <v>43131</v>
      </c>
      <c r="F198" s="1">
        <v>262.20608499999997</v>
      </c>
      <c r="G198" s="80">
        <f t="shared" si="5"/>
        <v>4.9675686123846618E-4</v>
      </c>
    </row>
    <row r="199" spans="2:7" x14ac:dyDescent="0.35">
      <c r="B199" s="114">
        <v>43132</v>
      </c>
      <c r="C199" s="1">
        <v>54.919998</v>
      </c>
      <c r="D199" s="116">
        <f t="shared" si="4"/>
        <v>-1.134115231937268E-2</v>
      </c>
      <c r="E199" s="115">
        <v>43132</v>
      </c>
      <c r="F199" s="1">
        <v>261.90844700000002</v>
      </c>
      <c r="G199" s="80">
        <f t="shared" si="5"/>
        <v>-1.1351300256817055E-3</v>
      </c>
    </row>
    <row r="200" spans="2:7" x14ac:dyDescent="0.35">
      <c r="B200" s="114">
        <v>43133</v>
      </c>
      <c r="C200" s="1">
        <v>53.900002000000001</v>
      </c>
      <c r="D200" s="116">
        <f t="shared" ref="D200:D263" si="6">(C200-C199)/C199</f>
        <v>-1.8572396889016622E-2</v>
      </c>
      <c r="E200" s="115">
        <v>43133</v>
      </c>
      <c r="F200" s="1">
        <v>256.20669600000002</v>
      </c>
      <c r="G200" s="80">
        <f t="shared" ref="G200:G263" si="7">(F200-F199)/F199</f>
        <v>-2.1770015687962906E-2</v>
      </c>
    </row>
    <row r="201" spans="2:7" x14ac:dyDescent="0.35">
      <c r="B201" s="114">
        <v>43136</v>
      </c>
      <c r="C201" s="1">
        <v>52.41</v>
      </c>
      <c r="D201" s="116">
        <f t="shared" si="6"/>
        <v>-2.7643820866648652E-2</v>
      </c>
      <c r="E201" s="115">
        <v>43136</v>
      </c>
      <c r="F201" s="1">
        <v>245.49151599999999</v>
      </c>
      <c r="G201" s="80">
        <f t="shared" si="7"/>
        <v>-4.1822404204455418E-2</v>
      </c>
    </row>
    <row r="202" spans="2:7" x14ac:dyDescent="0.35">
      <c r="B202" s="114">
        <v>43137</v>
      </c>
      <c r="C202" s="1">
        <v>51.75</v>
      </c>
      <c r="D202" s="116">
        <f t="shared" si="6"/>
        <v>-1.2593016599885454E-2</v>
      </c>
      <c r="E202" s="115">
        <v>43137</v>
      </c>
      <c r="F202" s="1">
        <v>250.328262</v>
      </c>
      <c r="G202" s="80">
        <f t="shared" si="7"/>
        <v>1.9702293907378883E-2</v>
      </c>
    </row>
    <row r="203" spans="2:7" x14ac:dyDescent="0.35">
      <c r="B203" s="114">
        <v>43138</v>
      </c>
      <c r="C203" s="1">
        <v>51.779998999999997</v>
      </c>
      <c r="D203" s="116">
        <f t="shared" si="6"/>
        <v>5.7969082125597208E-4</v>
      </c>
      <c r="E203" s="115">
        <v>43138</v>
      </c>
      <c r="F203" s="1">
        <v>248.97022999999999</v>
      </c>
      <c r="G203" s="80">
        <f t="shared" si="7"/>
        <v>-5.4250047084176559E-3</v>
      </c>
    </row>
    <row r="204" spans="2:7" x14ac:dyDescent="0.35">
      <c r="B204" s="114">
        <v>43139</v>
      </c>
      <c r="C204" s="1">
        <v>50.720001000000003</v>
      </c>
      <c r="D204" s="116">
        <f t="shared" si="6"/>
        <v>-2.0471186181366924E-2</v>
      </c>
      <c r="E204" s="115">
        <v>43139</v>
      </c>
      <c r="F204" s="1">
        <v>239.63163800000001</v>
      </c>
      <c r="G204" s="80">
        <f t="shared" si="7"/>
        <v>-3.7508870036389398E-2</v>
      </c>
    </row>
    <row r="205" spans="2:7" x14ac:dyDescent="0.35">
      <c r="B205" s="114">
        <v>43140</v>
      </c>
      <c r="C205" s="1">
        <v>52.040000999999997</v>
      </c>
      <c r="D205" s="116">
        <f t="shared" si="6"/>
        <v>2.6025236079943947E-2</v>
      </c>
      <c r="E205" s="115">
        <v>43140</v>
      </c>
      <c r="F205" s="1">
        <v>243.23127700000001</v>
      </c>
      <c r="G205" s="80">
        <f t="shared" si="7"/>
        <v>1.5021551536529563E-2</v>
      </c>
    </row>
    <row r="206" spans="2:7" x14ac:dyDescent="0.35">
      <c r="B206" s="114">
        <v>43143</v>
      </c>
      <c r="C206" s="1">
        <v>53.169998</v>
      </c>
      <c r="D206" s="116">
        <f t="shared" si="6"/>
        <v>2.1714008037778537E-2</v>
      </c>
      <c r="E206" s="115">
        <v>43143</v>
      </c>
      <c r="F206" s="1">
        <v>246.80294799999999</v>
      </c>
      <c r="G206" s="80">
        <f t="shared" si="7"/>
        <v>1.4684258718914593E-2</v>
      </c>
    </row>
    <row r="207" spans="2:7" x14ac:dyDescent="0.35">
      <c r="B207" s="114">
        <v>43144</v>
      </c>
      <c r="C207" s="1">
        <v>52.299999</v>
      </c>
      <c r="D207" s="116">
        <f t="shared" si="6"/>
        <v>-1.6362592302523689E-2</v>
      </c>
      <c r="E207" s="115">
        <v>43144</v>
      </c>
      <c r="F207" s="1">
        <v>247.41693100000001</v>
      </c>
      <c r="G207" s="80">
        <f t="shared" si="7"/>
        <v>2.4877458108807471E-3</v>
      </c>
    </row>
    <row r="208" spans="2:7" x14ac:dyDescent="0.35">
      <c r="B208" s="114">
        <v>43145</v>
      </c>
      <c r="C208" s="1">
        <v>51.759998000000003</v>
      </c>
      <c r="D208" s="116">
        <f t="shared" si="6"/>
        <v>-1.0325067119026076E-2</v>
      </c>
      <c r="E208" s="115">
        <v>43145</v>
      </c>
      <c r="F208" s="1">
        <v>250.75610399999999</v>
      </c>
      <c r="G208" s="80">
        <f t="shared" si="7"/>
        <v>1.3496137820899526E-2</v>
      </c>
    </row>
    <row r="209" spans="2:7" x14ac:dyDescent="0.35">
      <c r="B209" s="114">
        <v>43146</v>
      </c>
      <c r="C209" s="1">
        <v>52.189999</v>
      </c>
      <c r="D209" s="116">
        <f t="shared" si="6"/>
        <v>8.3075930567075591E-3</v>
      </c>
      <c r="E209" s="115">
        <v>43146</v>
      </c>
      <c r="F209" s="1">
        <v>253.95574999999999</v>
      </c>
      <c r="G209" s="80">
        <f t="shared" si="7"/>
        <v>1.2759992474599946E-2</v>
      </c>
    </row>
    <row r="210" spans="2:7" x14ac:dyDescent="0.35">
      <c r="B210" s="114">
        <v>43147</v>
      </c>
      <c r="C210" s="1">
        <v>52.389999000000003</v>
      </c>
      <c r="D210" s="116">
        <f t="shared" si="6"/>
        <v>3.8321518266364184E-3</v>
      </c>
      <c r="E210" s="115">
        <v>43147</v>
      </c>
      <c r="F210" s="1">
        <v>254.030182</v>
      </c>
      <c r="G210" s="80">
        <f t="shared" si="7"/>
        <v>2.9309043012415198E-4</v>
      </c>
    </row>
    <row r="211" spans="2:7" x14ac:dyDescent="0.35">
      <c r="B211" s="114">
        <v>43151</v>
      </c>
      <c r="C211" s="1">
        <v>51.540000999999997</v>
      </c>
      <c r="D211" s="116">
        <f t="shared" si="6"/>
        <v>-1.6224432453224639E-2</v>
      </c>
      <c r="E211" s="115">
        <v>43151</v>
      </c>
      <c r="F211" s="1">
        <v>252.43962099999999</v>
      </c>
      <c r="G211" s="80">
        <f t="shared" si="7"/>
        <v>-6.2613071701850299E-3</v>
      </c>
    </row>
    <row r="212" spans="2:7" x14ac:dyDescent="0.35">
      <c r="B212" s="114">
        <v>43152</v>
      </c>
      <c r="C212" s="1">
        <v>50.66</v>
      </c>
      <c r="D212" s="116">
        <f t="shared" si="6"/>
        <v>-1.7074136261658202E-2</v>
      </c>
      <c r="E212" s="115">
        <v>43152</v>
      </c>
      <c r="F212" s="1">
        <v>251.18394499999999</v>
      </c>
      <c r="G212" s="80">
        <f t="shared" si="7"/>
        <v>-4.9741637030899918E-3</v>
      </c>
    </row>
    <row r="213" spans="2:7" x14ac:dyDescent="0.35">
      <c r="B213" s="114">
        <v>43153</v>
      </c>
      <c r="C213" s="1">
        <v>50.860000999999997</v>
      </c>
      <c r="D213" s="116">
        <f t="shared" si="6"/>
        <v>3.9479076194236153E-3</v>
      </c>
      <c r="E213" s="115">
        <v>43153</v>
      </c>
      <c r="F213" s="1">
        <v>251.50950599999999</v>
      </c>
      <c r="G213" s="80">
        <f t="shared" si="7"/>
        <v>1.2961059274707758E-3</v>
      </c>
    </row>
    <row r="214" spans="2:7" x14ac:dyDescent="0.35">
      <c r="B214" s="114">
        <v>43154</v>
      </c>
      <c r="C214" s="1">
        <v>51.939999</v>
      </c>
      <c r="D214" s="116">
        <f t="shared" si="6"/>
        <v>2.1234722350870646E-2</v>
      </c>
      <c r="E214" s="115">
        <v>43154</v>
      </c>
      <c r="F214" s="1">
        <v>255.51838699999999</v>
      </c>
      <c r="G214" s="80">
        <f t="shared" si="7"/>
        <v>1.593928223134438E-2</v>
      </c>
    </row>
    <row r="215" spans="2:7" x14ac:dyDescent="0.35">
      <c r="B215" s="114">
        <v>43157</v>
      </c>
      <c r="C215" s="1">
        <v>51.98</v>
      </c>
      <c r="D215" s="116">
        <f t="shared" si="6"/>
        <v>7.7013863631373235E-4</v>
      </c>
      <c r="E215" s="115">
        <v>43157</v>
      </c>
      <c r="F215" s="1">
        <v>258.48559599999999</v>
      </c>
      <c r="G215" s="80">
        <f t="shared" si="7"/>
        <v>1.1612506774316781E-2</v>
      </c>
    </row>
    <row r="216" spans="2:7" x14ac:dyDescent="0.35">
      <c r="B216" s="114">
        <v>43158</v>
      </c>
      <c r="C216" s="1">
        <v>51.599997999999999</v>
      </c>
      <c r="D216" s="116">
        <f t="shared" si="6"/>
        <v>-7.3105425163523955E-3</v>
      </c>
      <c r="E216" s="115">
        <v>43158</v>
      </c>
      <c r="F216" s="1">
        <v>255.25798</v>
      </c>
      <c r="G216" s="80">
        <f t="shared" si="7"/>
        <v>-1.2486637746731479E-2</v>
      </c>
    </row>
    <row r="217" spans="2:7" x14ac:dyDescent="0.35">
      <c r="B217" s="114">
        <v>43159</v>
      </c>
      <c r="C217" s="1">
        <v>50.790000999999997</v>
      </c>
      <c r="D217" s="116">
        <f t="shared" si="6"/>
        <v>-1.5697616887504585E-2</v>
      </c>
      <c r="E217" s="115">
        <v>43159</v>
      </c>
      <c r="F217" s="1">
        <v>252.672134</v>
      </c>
      <c r="G217" s="80">
        <f t="shared" si="7"/>
        <v>-1.0130323839434926E-2</v>
      </c>
    </row>
    <row r="218" spans="2:7" x14ac:dyDescent="0.35">
      <c r="B218" s="114">
        <v>43160</v>
      </c>
      <c r="C218" s="1">
        <v>50.970001000000003</v>
      </c>
      <c r="D218" s="116">
        <f t="shared" si="6"/>
        <v>3.5440046555621613E-3</v>
      </c>
      <c r="E218" s="115">
        <v>43160</v>
      </c>
      <c r="F218" s="1">
        <v>248.99818400000001</v>
      </c>
      <c r="G218" s="80">
        <f t="shared" si="7"/>
        <v>-1.4540384576005483E-2</v>
      </c>
    </row>
    <row r="219" spans="2:7" x14ac:dyDescent="0.35">
      <c r="B219" s="114">
        <v>43161</v>
      </c>
      <c r="C219" s="1">
        <v>51.330002</v>
      </c>
      <c r="D219" s="116">
        <f t="shared" si="6"/>
        <v>7.06299770329604E-3</v>
      </c>
      <c r="E219" s="115">
        <v>43161</v>
      </c>
      <c r="F219" s="1">
        <v>250.281677</v>
      </c>
      <c r="G219" s="80">
        <f t="shared" si="7"/>
        <v>5.1546279550375874E-3</v>
      </c>
    </row>
    <row r="220" spans="2:7" x14ac:dyDescent="0.35">
      <c r="B220" s="114">
        <v>43164</v>
      </c>
      <c r="C220" s="1">
        <v>52.259998000000003</v>
      </c>
      <c r="D220" s="116">
        <f t="shared" si="6"/>
        <v>1.8117980981181388E-2</v>
      </c>
      <c r="E220" s="115">
        <v>43164</v>
      </c>
      <c r="F220" s="1">
        <v>253.17443800000001</v>
      </c>
      <c r="G220" s="80">
        <f t="shared" si="7"/>
        <v>1.1558021484729012E-2</v>
      </c>
    </row>
    <row r="221" spans="2:7" x14ac:dyDescent="0.35">
      <c r="B221" s="114">
        <v>43165</v>
      </c>
      <c r="C221" s="1">
        <v>52.25</v>
      </c>
      <c r="D221" s="116">
        <f t="shared" si="6"/>
        <v>-1.913126747537009E-4</v>
      </c>
      <c r="E221" s="115">
        <v>43165</v>
      </c>
      <c r="F221" s="1">
        <v>253.81620799999999</v>
      </c>
      <c r="G221" s="80">
        <f t="shared" si="7"/>
        <v>2.534892562889701E-3</v>
      </c>
    </row>
    <row r="222" spans="2:7" x14ac:dyDescent="0.35">
      <c r="B222" s="114">
        <v>43166</v>
      </c>
      <c r="C222" s="1">
        <v>51.52</v>
      </c>
      <c r="D222" s="116">
        <f t="shared" si="6"/>
        <v>-1.3971291866028648E-2</v>
      </c>
      <c r="E222" s="115">
        <v>43166</v>
      </c>
      <c r="F222" s="1">
        <v>253.72323600000001</v>
      </c>
      <c r="G222" s="80">
        <f t="shared" si="7"/>
        <v>-3.6629654478162699E-4</v>
      </c>
    </row>
    <row r="223" spans="2:7" x14ac:dyDescent="0.35">
      <c r="B223" s="114">
        <v>43167</v>
      </c>
      <c r="C223" s="1">
        <v>51.799999</v>
      </c>
      <c r="D223" s="116">
        <f t="shared" si="6"/>
        <v>5.4347631987576965E-3</v>
      </c>
      <c r="E223" s="115">
        <v>43167</v>
      </c>
      <c r="F223" s="1">
        <v>254.950974</v>
      </c>
      <c r="G223" s="80">
        <f t="shared" si="7"/>
        <v>4.8388867308943985E-3</v>
      </c>
    </row>
    <row r="224" spans="2:7" x14ac:dyDescent="0.35">
      <c r="B224" s="114">
        <v>43168</v>
      </c>
      <c r="C224" s="1">
        <v>52.040000999999997</v>
      </c>
      <c r="D224" s="116">
        <f t="shared" si="6"/>
        <v>4.6332433326880364E-3</v>
      </c>
      <c r="E224" s="115">
        <v>43168</v>
      </c>
      <c r="F224" s="1">
        <v>259.387787</v>
      </c>
      <c r="G224" s="80">
        <f t="shared" si="7"/>
        <v>1.7402612472466963E-2</v>
      </c>
    </row>
    <row r="225" spans="2:7" x14ac:dyDescent="0.35">
      <c r="B225" s="114">
        <v>43171</v>
      </c>
      <c r="C225" s="1">
        <v>52.310001</v>
      </c>
      <c r="D225" s="116">
        <f t="shared" si="6"/>
        <v>5.1883165797787581E-3</v>
      </c>
      <c r="E225" s="115">
        <v>43171</v>
      </c>
      <c r="F225" s="1">
        <v>259.06222500000001</v>
      </c>
      <c r="G225" s="80">
        <f t="shared" si="7"/>
        <v>-1.2551169188239029E-3</v>
      </c>
    </row>
    <row r="226" spans="2:7" x14ac:dyDescent="0.35">
      <c r="B226" s="114">
        <v>43172</v>
      </c>
      <c r="C226" s="1">
        <v>51.599997999999999</v>
      </c>
      <c r="D226" s="116">
        <f t="shared" si="6"/>
        <v>-1.3572987696941555E-2</v>
      </c>
      <c r="E226" s="115">
        <v>43172</v>
      </c>
      <c r="F226" s="1">
        <v>257.38797</v>
      </c>
      <c r="G226" s="80">
        <f t="shared" si="7"/>
        <v>-6.4627523368179845E-3</v>
      </c>
    </row>
    <row r="227" spans="2:7" x14ac:dyDescent="0.35">
      <c r="B227" s="114">
        <v>43173</v>
      </c>
      <c r="C227" s="1">
        <v>52</v>
      </c>
      <c r="D227" s="116">
        <f t="shared" si="6"/>
        <v>7.7519770446502854E-3</v>
      </c>
      <c r="E227" s="115">
        <v>43173</v>
      </c>
      <c r="F227" s="1">
        <v>256.06720000000001</v>
      </c>
      <c r="G227" s="80">
        <f t="shared" si="7"/>
        <v>-5.131436407070547E-3</v>
      </c>
    </row>
    <row r="228" spans="2:7" x14ac:dyDescent="0.35">
      <c r="B228" s="114">
        <v>43174</v>
      </c>
      <c r="C228" s="1">
        <v>52.669998</v>
      </c>
      <c r="D228" s="116">
        <f t="shared" si="6"/>
        <v>1.2884576923076917E-2</v>
      </c>
      <c r="E228" s="115">
        <v>43174</v>
      </c>
      <c r="F228" s="1">
        <v>255.78814700000001</v>
      </c>
      <c r="G228" s="80">
        <f t="shared" si="7"/>
        <v>-1.0897647180115402E-3</v>
      </c>
    </row>
    <row r="229" spans="2:7" x14ac:dyDescent="0.35">
      <c r="B229" s="114">
        <v>43175</v>
      </c>
      <c r="C229" s="1">
        <v>53.220001000000003</v>
      </c>
      <c r="D229" s="116">
        <f t="shared" si="6"/>
        <v>1.044243441968621E-2</v>
      </c>
      <c r="E229" s="115">
        <v>43175</v>
      </c>
      <c r="F229" s="1">
        <v>256.06552099999999</v>
      </c>
      <c r="G229" s="80">
        <f t="shared" si="7"/>
        <v>1.0843895749398445E-3</v>
      </c>
    </row>
    <row r="230" spans="2:7" x14ac:dyDescent="0.35">
      <c r="B230" s="114">
        <v>43178</v>
      </c>
      <c r="C230" s="1">
        <v>53.580002</v>
      </c>
      <c r="D230" s="116">
        <f t="shared" si="6"/>
        <v>6.7643929582037569E-3</v>
      </c>
      <c r="E230" s="115">
        <v>43178</v>
      </c>
      <c r="F230" s="1">
        <v>252.60083</v>
      </c>
      <c r="G230" s="80">
        <f t="shared" si="7"/>
        <v>-1.3530486207082866E-2</v>
      </c>
    </row>
    <row r="231" spans="2:7" x14ac:dyDescent="0.35">
      <c r="B231" s="114">
        <v>43179</v>
      </c>
      <c r="C231" s="1">
        <v>53.290000999999997</v>
      </c>
      <c r="D231" s="116">
        <f t="shared" si="6"/>
        <v>-5.4124858002058997E-3</v>
      </c>
      <c r="E231" s="115">
        <v>43179</v>
      </c>
      <c r="F231" s="1">
        <v>253.03048699999999</v>
      </c>
      <c r="G231" s="80">
        <f t="shared" si="7"/>
        <v>1.7009326533091429E-3</v>
      </c>
    </row>
    <row r="232" spans="2:7" x14ac:dyDescent="0.35">
      <c r="B232" s="114">
        <v>43180</v>
      </c>
      <c r="C232" s="1">
        <v>53.220001000000003</v>
      </c>
      <c r="D232" s="116">
        <f t="shared" si="6"/>
        <v>-1.313567248760104E-3</v>
      </c>
      <c r="E232" s="115">
        <v>43180</v>
      </c>
      <c r="F232" s="1">
        <v>252.54482999999999</v>
      </c>
      <c r="G232" s="80">
        <f t="shared" si="7"/>
        <v>-1.9193615985096822E-3</v>
      </c>
    </row>
    <row r="233" spans="2:7" x14ac:dyDescent="0.35">
      <c r="B233" s="114">
        <v>43181</v>
      </c>
      <c r="C233" s="1">
        <v>53.029998999999997</v>
      </c>
      <c r="D233" s="116">
        <f t="shared" si="6"/>
        <v>-3.5701239464465038E-3</v>
      </c>
      <c r="E233" s="115">
        <v>43181</v>
      </c>
      <c r="F233" s="1">
        <v>246.23194899999999</v>
      </c>
      <c r="G233" s="80">
        <f t="shared" si="7"/>
        <v>-2.4997070817090197E-2</v>
      </c>
    </row>
    <row r="234" spans="2:7" x14ac:dyDescent="0.35">
      <c r="B234" s="114">
        <v>43182</v>
      </c>
      <c r="C234" s="1">
        <v>52</v>
      </c>
      <c r="D234" s="116">
        <f t="shared" si="6"/>
        <v>-1.9422949640259216E-2</v>
      </c>
      <c r="E234" s="115">
        <v>43182</v>
      </c>
      <c r="F234" s="1">
        <v>240.983597</v>
      </c>
      <c r="G234" s="80">
        <f t="shared" si="7"/>
        <v>-2.1314667009357031E-2</v>
      </c>
    </row>
    <row r="235" spans="2:7" x14ac:dyDescent="0.35">
      <c r="B235" s="114">
        <v>43185</v>
      </c>
      <c r="C235" s="1">
        <v>52.889999000000003</v>
      </c>
      <c r="D235" s="116">
        <f t="shared" si="6"/>
        <v>1.7115365384615444E-2</v>
      </c>
      <c r="E235" s="115">
        <v>43185</v>
      </c>
      <c r="F235" s="1">
        <v>247.57666</v>
      </c>
      <c r="G235" s="80">
        <f t="shared" si="7"/>
        <v>2.7358969996617657E-2</v>
      </c>
    </row>
    <row r="236" spans="2:7" x14ac:dyDescent="0.35">
      <c r="B236" s="114">
        <v>43186</v>
      </c>
      <c r="C236" s="1">
        <v>53.549999</v>
      </c>
      <c r="D236" s="116">
        <f t="shared" si="6"/>
        <v>1.2478729674394522E-2</v>
      </c>
      <c r="E236" s="115">
        <v>43186</v>
      </c>
      <c r="F236" s="1">
        <v>243.36496</v>
      </c>
      <c r="G236" s="80">
        <f t="shared" si="7"/>
        <v>-1.7011700537522427E-2</v>
      </c>
    </row>
    <row r="237" spans="2:7" x14ac:dyDescent="0.35">
      <c r="B237" s="114">
        <v>43187</v>
      </c>
      <c r="C237" s="1">
        <v>53.959999000000003</v>
      </c>
      <c r="D237" s="116">
        <f t="shared" si="6"/>
        <v>7.6563960346666612E-3</v>
      </c>
      <c r="E237" s="115">
        <v>43187</v>
      </c>
      <c r="F237" s="1">
        <v>242.64587399999999</v>
      </c>
      <c r="G237" s="80">
        <f t="shared" si="7"/>
        <v>-2.9547639068500425E-3</v>
      </c>
    </row>
    <row r="238" spans="2:7" x14ac:dyDescent="0.35">
      <c r="B238" s="114">
        <v>43188</v>
      </c>
      <c r="C238" s="1">
        <v>54.299999</v>
      </c>
      <c r="D238" s="116">
        <f t="shared" si="6"/>
        <v>6.3009637935685708E-3</v>
      </c>
      <c r="E238" s="115">
        <v>43188</v>
      </c>
      <c r="F238" s="1">
        <v>245.746353</v>
      </c>
      <c r="G238" s="80">
        <f t="shared" si="7"/>
        <v>1.2777794029170293E-2</v>
      </c>
    </row>
    <row r="239" spans="2:7" x14ac:dyDescent="0.35">
      <c r="B239" s="114">
        <v>43192</v>
      </c>
      <c r="C239" s="1">
        <v>53.959999000000003</v>
      </c>
      <c r="D239" s="116">
        <f t="shared" si="6"/>
        <v>-6.2615102442266403E-3</v>
      </c>
      <c r="E239" s="115">
        <v>43192</v>
      </c>
      <c r="F239" s="1">
        <v>240.44193999999999</v>
      </c>
      <c r="G239" s="80">
        <f t="shared" si="7"/>
        <v>-2.1584910356736854E-2</v>
      </c>
    </row>
    <row r="240" spans="2:7" x14ac:dyDescent="0.35">
      <c r="B240" s="114">
        <v>43193</v>
      </c>
      <c r="C240" s="1">
        <v>54.450001</v>
      </c>
      <c r="D240" s="116">
        <f t="shared" si="6"/>
        <v>9.0808378258123556E-3</v>
      </c>
      <c r="E240" s="115">
        <v>43193</v>
      </c>
      <c r="F240" s="1">
        <v>243.52371199999999</v>
      </c>
      <c r="G240" s="80">
        <f t="shared" si="7"/>
        <v>1.2817115017454946E-2</v>
      </c>
    </row>
    <row r="241" spans="2:7" x14ac:dyDescent="0.35">
      <c r="B241" s="114">
        <v>43194</v>
      </c>
      <c r="C241" s="1">
        <v>54.209999000000003</v>
      </c>
      <c r="D241" s="116">
        <f t="shared" si="6"/>
        <v>-4.4077501486179393E-3</v>
      </c>
      <c r="E241" s="115">
        <v>43194</v>
      </c>
      <c r="F241" s="1">
        <v>246.12919600000001</v>
      </c>
      <c r="G241" s="80">
        <f t="shared" si="7"/>
        <v>1.0699097753569141E-2</v>
      </c>
    </row>
    <row r="242" spans="2:7" x14ac:dyDescent="0.35">
      <c r="B242" s="114">
        <v>43195</v>
      </c>
      <c r="C242" s="1">
        <v>54.709999000000003</v>
      </c>
      <c r="D242" s="116">
        <f t="shared" si="6"/>
        <v>9.2233906884964158E-3</v>
      </c>
      <c r="E242" s="115">
        <v>43195</v>
      </c>
      <c r="F242" s="1">
        <v>248.071609</v>
      </c>
      <c r="G242" s="80">
        <f t="shared" si="7"/>
        <v>7.8918431115339426E-3</v>
      </c>
    </row>
    <row r="243" spans="2:7" x14ac:dyDescent="0.35">
      <c r="B243" s="114">
        <v>43196</v>
      </c>
      <c r="C243" s="1">
        <v>53.990001999999997</v>
      </c>
      <c r="D243" s="116">
        <f t="shared" si="6"/>
        <v>-1.3160245168346766E-2</v>
      </c>
      <c r="E243" s="115">
        <v>43196</v>
      </c>
      <c r="F243" s="1">
        <v>242.543137</v>
      </c>
      <c r="G243" s="80">
        <f t="shared" si="7"/>
        <v>-2.2285790874198724E-2</v>
      </c>
    </row>
    <row r="244" spans="2:7" x14ac:dyDescent="0.35">
      <c r="B244" s="114">
        <v>43199</v>
      </c>
      <c r="C244" s="1">
        <v>53.639999000000003</v>
      </c>
      <c r="D244" s="116">
        <f t="shared" si="6"/>
        <v>-6.4827373038436609E-3</v>
      </c>
      <c r="E244" s="115">
        <v>43199</v>
      </c>
      <c r="F244" s="1">
        <v>243.73848000000001</v>
      </c>
      <c r="G244" s="80">
        <f t="shared" si="7"/>
        <v>4.9283728032263729E-3</v>
      </c>
    </row>
    <row r="245" spans="2:7" x14ac:dyDescent="0.35">
      <c r="B245" s="114">
        <v>43200</v>
      </c>
      <c r="C245" s="1">
        <v>53.48</v>
      </c>
      <c r="D245" s="116">
        <f t="shared" si="6"/>
        <v>-2.9828300332370664E-3</v>
      </c>
      <c r="E245" s="115">
        <v>43200</v>
      </c>
      <c r="F245" s="1">
        <v>247.614014</v>
      </c>
      <c r="G245" s="80">
        <f t="shared" si="7"/>
        <v>1.5900378142999775E-2</v>
      </c>
    </row>
    <row r="246" spans="2:7" x14ac:dyDescent="0.35">
      <c r="B246" s="114">
        <v>43201</v>
      </c>
      <c r="C246" s="1">
        <v>53.439999</v>
      </c>
      <c r="D246" s="116">
        <f t="shared" si="6"/>
        <v>-7.4796185489896456E-4</v>
      </c>
      <c r="E246" s="115">
        <v>43201</v>
      </c>
      <c r="F246" s="1">
        <v>246.31596400000001</v>
      </c>
      <c r="G246" s="80">
        <f t="shared" si="7"/>
        <v>-5.242231564486448E-3</v>
      </c>
    </row>
    <row r="247" spans="2:7" x14ac:dyDescent="0.35">
      <c r="B247" s="114">
        <v>43202</v>
      </c>
      <c r="C247" s="1">
        <v>52.689999</v>
      </c>
      <c r="D247" s="116">
        <f t="shared" si="6"/>
        <v>-1.40344314003449E-2</v>
      </c>
      <c r="E247" s="115">
        <v>43202</v>
      </c>
      <c r="F247" s="1">
        <v>248.34245300000001</v>
      </c>
      <c r="G247" s="80">
        <f t="shared" si="7"/>
        <v>8.2271931022708626E-3</v>
      </c>
    </row>
    <row r="248" spans="2:7" x14ac:dyDescent="0.35">
      <c r="B248" s="114">
        <v>43203</v>
      </c>
      <c r="C248" s="1">
        <v>53.130001</v>
      </c>
      <c r="D248" s="116">
        <f t="shared" si="6"/>
        <v>8.3507688052907297E-3</v>
      </c>
      <c r="E248" s="115">
        <v>43203</v>
      </c>
      <c r="F248" s="1">
        <v>247.614014</v>
      </c>
      <c r="G248" s="80">
        <f t="shared" si="7"/>
        <v>-2.9332036919197568E-3</v>
      </c>
    </row>
    <row r="249" spans="2:7" x14ac:dyDescent="0.35">
      <c r="B249" s="114">
        <v>43206</v>
      </c>
      <c r="C249" s="1">
        <v>53.790000999999997</v>
      </c>
      <c r="D249" s="116">
        <f t="shared" si="6"/>
        <v>1.2422360014636487E-2</v>
      </c>
      <c r="E249" s="115">
        <v>43206</v>
      </c>
      <c r="F249" s="1">
        <v>249.649857</v>
      </c>
      <c r="G249" s="80">
        <f t="shared" si="7"/>
        <v>8.2218407880581424E-3</v>
      </c>
    </row>
    <row r="250" spans="2:7" x14ac:dyDescent="0.35">
      <c r="B250" s="114">
        <v>43207</v>
      </c>
      <c r="C250" s="1">
        <v>54.41</v>
      </c>
      <c r="D250" s="116">
        <f t="shared" si="6"/>
        <v>1.152628719973439E-2</v>
      </c>
      <c r="E250" s="115">
        <v>43207</v>
      </c>
      <c r="F250" s="1">
        <v>252.32067900000001</v>
      </c>
      <c r="G250" s="80">
        <f t="shared" si="7"/>
        <v>1.0698271699791182E-2</v>
      </c>
    </row>
    <row r="251" spans="2:7" x14ac:dyDescent="0.35">
      <c r="B251" s="114">
        <v>43208</v>
      </c>
      <c r="C251" s="1">
        <v>54.330002</v>
      </c>
      <c r="D251" s="116">
        <f t="shared" si="6"/>
        <v>-1.4702811983090653E-3</v>
      </c>
      <c r="E251" s="115">
        <v>43208</v>
      </c>
      <c r="F251" s="1">
        <v>252.50753800000001</v>
      </c>
      <c r="G251" s="80">
        <f t="shared" si="7"/>
        <v>7.4056157719834894E-4</v>
      </c>
    </row>
    <row r="252" spans="2:7" x14ac:dyDescent="0.35">
      <c r="B252" s="114">
        <v>43209</v>
      </c>
      <c r="C252" s="1">
        <v>54.509998000000003</v>
      </c>
      <c r="D252" s="116">
        <f t="shared" si="6"/>
        <v>3.313012946327569E-3</v>
      </c>
      <c r="E252" s="115">
        <v>43209</v>
      </c>
      <c r="F252" s="1">
        <v>251.10670500000001</v>
      </c>
      <c r="G252" s="80">
        <f t="shared" si="7"/>
        <v>-5.5476878476396442E-3</v>
      </c>
    </row>
    <row r="253" spans="2:7" x14ac:dyDescent="0.35">
      <c r="B253" s="114">
        <v>43210</v>
      </c>
      <c r="C253" s="1">
        <v>54.240001999999997</v>
      </c>
      <c r="D253" s="116">
        <f t="shared" si="6"/>
        <v>-4.9531463934378806E-3</v>
      </c>
      <c r="E253" s="115">
        <v>43210</v>
      </c>
      <c r="F253" s="1">
        <v>248.97749300000001</v>
      </c>
      <c r="G253" s="80">
        <f t="shared" si="7"/>
        <v>-8.4793116137619473E-3</v>
      </c>
    </row>
    <row r="254" spans="2:7" x14ac:dyDescent="0.35">
      <c r="B254" s="114">
        <v>43213</v>
      </c>
      <c r="C254" s="1">
        <v>54.360000999999997</v>
      </c>
      <c r="D254" s="116">
        <f t="shared" si="6"/>
        <v>2.2123708623757051E-3</v>
      </c>
      <c r="E254" s="115">
        <v>43213</v>
      </c>
      <c r="F254" s="1">
        <v>248.940155</v>
      </c>
      <c r="G254" s="80">
        <f t="shared" si="7"/>
        <v>-1.4996536253180693E-4</v>
      </c>
    </row>
    <row r="255" spans="2:7" x14ac:dyDescent="0.35">
      <c r="B255" s="114">
        <v>43214</v>
      </c>
      <c r="C255" s="1">
        <v>55.450001</v>
      </c>
      <c r="D255" s="116">
        <f t="shared" si="6"/>
        <v>2.0051508093239429E-2</v>
      </c>
      <c r="E255" s="115">
        <v>43214</v>
      </c>
      <c r="F255" s="1">
        <v>245.58757</v>
      </c>
      <c r="G255" s="80">
        <f t="shared" si="7"/>
        <v>-1.3467433568521739E-2</v>
      </c>
    </row>
    <row r="256" spans="2:7" x14ac:dyDescent="0.35">
      <c r="B256" s="114">
        <v>43215</v>
      </c>
      <c r="C256" s="1">
        <v>55.740001999999997</v>
      </c>
      <c r="D256" s="116">
        <f t="shared" si="6"/>
        <v>5.2299548200187883E-3</v>
      </c>
      <c r="E256" s="115">
        <v>43215</v>
      </c>
      <c r="F256" s="1">
        <v>246.19454999999999</v>
      </c>
      <c r="G256" s="80">
        <f t="shared" si="7"/>
        <v>2.4715420247042345E-3</v>
      </c>
    </row>
    <row r="257" spans="2:7" x14ac:dyDescent="0.35">
      <c r="B257" s="114">
        <v>43216</v>
      </c>
      <c r="C257" s="1">
        <v>56.34</v>
      </c>
      <c r="D257" s="116">
        <f t="shared" si="6"/>
        <v>1.0764226380903368E-2</v>
      </c>
      <c r="E257" s="115">
        <v>43216</v>
      </c>
      <c r="F257" s="1">
        <v>248.69738799999999</v>
      </c>
      <c r="G257" s="80">
        <f t="shared" si="7"/>
        <v>1.0166098315336375E-2</v>
      </c>
    </row>
    <row r="258" spans="2:7" x14ac:dyDescent="0.35">
      <c r="B258" s="114">
        <v>43217</v>
      </c>
      <c r="C258" s="1">
        <v>56.860000999999997</v>
      </c>
      <c r="D258" s="116">
        <f t="shared" si="6"/>
        <v>9.2296947106850092E-3</v>
      </c>
      <c r="E258" s="115">
        <v>43217</v>
      </c>
      <c r="F258" s="1">
        <v>248.930756</v>
      </c>
      <c r="G258" s="80">
        <f t="shared" si="7"/>
        <v>9.3836128266860973E-4</v>
      </c>
    </row>
    <row r="259" spans="2:7" x14ac:dyDescent="0.35">
      <c r="B259" s="114">
        <v>43220</v>
      </c>
      <c r="C259" s="1">
        <v>56.68</v>
      </c>
      <c r="D259" s="116">
        <f t="shared" si="6"/>
        <v>-3.1656875982115653E-3</v>
      </c>
      <c r="E259" s="115">
        <v>43220</v>
      </c>
      <c r="F259" s="1">
        <v>247.016403</v>
      </c>
      <c r="G259" s="80">
        <f t="shared" si="7"/>
        <v>-7.6903032424004911E-3</v>
      </c>
    </row>
    <row r="260" spans="2:7" x14ac:dyDescent="0.35">
      <c r="B260" s="114">
        <v>43221</v>
      </c>
      <c r="C260" s="1">
        <v>56.799999</v>
      </c>
      <c r="D260" s="116">
        <f t="shared" si="6"/>
        <v>2.1171312632321799E-3</v>
      </c>
      <c r="E260" s="115">
        <v>43221</v>
      </c>
      <c r="F260" s="1">
        <v>247.455307</v>
      </c>
      <c r="G260" s="80">
        <f t="shared" si="7"/>
        <v>1.776821274496528E-3</v>
      </c>
    </row>
    <row r="261" spans="2:7" x14ac:dyDescent="0.35">
      <c r="B261" s="114">
        <v>43222</v>
      </c>
      <c r="C261" s="1">
        <v>57.48</v>
      </c>
      <c r="D261" s="116">
        <f t="shared" si="6"/>
        <v>1.1971848802321232E-2</v>
      </c>
      <c r="E261" s="115">
        <v>43222</v>
      </c>
      <c r="F261" s="1">
        <v>245.79298399999999</v>
      </c>
      <c r="G261" s="80">
        <f t="shared" si="7"/>
        <v>-6.717669627509807E-3</v>
      </c>
    </row>
    <row r="262" spans="2:7" x14ac:dyDescent="0.35">
      <c r="B262" s="114">
        <v>43223</v>
      </c>
      <c r="C262" s="1">
        <v>57.669998</v>
      </c>
      <c r="D262" s="116">
        <f t="shared" si="6"/>
        <v>3.3054627696590603E-3</v>
      </c>
      <c r="E262" s="115">
        <v>43223</v>
      </c>
      <c r="F262" s="1">
        <v>245.25131200000001</v>
      </c>
      <c r="G262" s="80">
        <f t="shared" si="7"/>
        <v>-2.2037732370748919E-3</v>
      </c>
    </row>
    <row r="263" spans="2:7" x14ac:dyDescent="0.35">
      <c r="B263" s="114">
        <v>43224</v>
      </c>
      <c r="C263" s="1">
        <v>58.950001</v>
      </c>
      <c r="D263" s="116">
        <f t="shared" si="6"/>
        <v>2.2195301619396635E-2</v>
      </c>
      <c r="E263" s="115">
        <v>43224</v>
      </c>
      <c r="F263" s="1">
        <v>248.42652899999999</v>
      </c>
      <c r="G263" s="80">
        <f t="shared" si="7"/>
        <v>1.2946789047146769E-2</v>
      </c>
    </row>
    <row r="264" spans="2:7" x14ac:dyDescent="0.35">
      <c r="B264" s="114">
        <v>43227</v>
      </c>
      <c r="C264" s="1">
        <v>59.150002000000001</v>
      </c>
      <c r="D264" s="116">
        <f t="shared" ref="D264:D327" si="8">(C264-C263)/C263</f>
        <v>3.3927225887578918E-3</v>
      </c>
      <c r="E264" s="115">
        <v>43227</v>
      </c>
      <c r="F264" s="1">
        <v>249.26701399999999</v>
      </c>
      <c r="G264" s="80">
        <f t="shared" ref="G264:G327" si="9">(F264-F263)/F263</f>
        <v>3.3832336803288872E-3</v>
      </c>
    </row>
    <row r="265" spans="2:7" x14ac:dyDescent="0.35">
      <c r="B265" s="114">
        <v>43228</v>
      </c>
      <c r="C265" s="1">
        <v>58.310001</v>
      </c>
      <c r="D265" s="116">
        <f t="shared" si="8"/>
        <v>-1.420119985794761E-2</v>
      </c>
      <c r="E265" s="115">
        <v>43228</v>
      </c>
      <c r="F265" s="1">
        <v>249.26701399999999</v>
      </c>
      <c r="G265" s="80">
        <f t="shared" si="9"/>
        <v>0</v>
      </c>
    </row>
    <row r="266" spans="2:7" x14ac:dyDescent="0.35">
      <c r="B266" s="114">
        <v>43229</v>
      </c>
      <c r="C266" s="1">
        <v>57.580002</v>
      </c>
      <c r="D266" s="116">
        <f t="shared" si="8"/>
        <v>-1.2519276067239295E-2</v>
      </c>
      <c r="E266" s="115">
        <v>43229</v>
      </c>
      <c r="F266" s="1">
        <v>251.676331</v>
      </c>
      <c r="G266" s="80">
        <f t="shared" si="9"/>
        <v>9.6656070185043245E-3</v>
      </c>
    </row>
    <row r="267" spans="2:7" x14ac:dyDescent="0.35">
      <c r="B267" s="114">
        <v>43230</v>
      </c>
      <c r="C267" s="1">
        <v>58.119999</v>
      </c>
      <c r="D267" s="116">
        <f t="shared" si="8"/>
        <v>9.3782039118373017E-3</v>
      </c>
      <c r="E267" s="115">
        <v>43230</v>
      </c>
      <c r="F267" s="1">
        <v>254.02969400000001</v>
      </c>
      <c r="G267" s="80">
        <f t="shared" si="9"/>
        <v>9.3507521770094526E-3</v>
      </c>
    </row>
    <row r="268" spans="2:7" x14ac:dyDescent="0.35">
      <c r="B268" s="114">
        <v>43231</v>
      </c>
      <c r="C268" s="1">
        <v>58.209999000000003</v>
      </c>
      <c r="D268" s="116">
        <f t="shared" si="8"/>
        <v>1.5485203294653086E-3</v>
      </c>
      <c r="E268" s="115">
        <v>43231</v>
      </c>
      <c r="F268" s="1">
        <v>254.804779</v>
      </c>
      <c r="G268" s="80">
        <f t="shared" si="9"/>
        <v>3.0511590507210154E-3</v>
      </c>
    </row>
    <row r="269" spans="2:7" x14ac:dyDescent="0.35">
      <c r="B269" s="114">
        <v>43234</v>
      </c>
      <c r="C269" s="1">
        <v>57.950001</v>
      </c>
      <c r="D269" s="116">
        <f t="shared" si="8"/>
        <v>-4.4665522155395163E-3</v>
      </c>
      <c r="E269" s="115">
        <v>43234</v>
      </c>
      <c r="F269" s="1">
        <v>254.92617799999999</v>
      </c>
      <c r="G269" s="80">
        <f t="shared" si="9"/>
        <v>4.7643925862158459E-4</v>
      </c>
    </row>
    <row r="270" spans="2:7" x14ac:dyDescent="0.35">
      <c r="B270" s="114">
        <v>43235</v>
      </c>
      <c r="C270" s="1">
        <v>57.220001000000003</v>
      </c>
      <c r="D270" s="116">
        <f t="shared" si="8"/>
        <v>-1.2597066219205016E-2</v>
      </c>
      <c r="E270" s="115">
        <v>43235</v>
      </c>
      <c r="F270" s="1">
        <v>253.17051699999999</v>
      </c>
      <c r="G270" s="80">
        <f t="shared" si="9"/>
        <v>-6.8869388533334677E-3</v>
      </c>
    </row>
    <row r="271" spans="2:7" x14ac:dyDescent="0.35">
      <c r="B271" s="114">
        <v>43236</v>
      </c>
      <c r="C271" s="1">
        <v>56.759998000000003</v>
      </c>
      <c r="D271" s="116">
        <f t="shared" si="8"/>
        <v>-8.0391994400699218E-3</v>
      </c>
      <c r="E271" s="115">
        <v>43236</v>
      </c>
      <c r="F271" s="1">
        <v>254.23509200000001</v>
      </c>
      <c r="G271" s="80">
        <f t="shared" si="9"/>
        <v>4.2049722559124808E-3</v>
      </c>
    </row>
    <row r="272" spans="2:7" x14ac:dyDescent="0.35">
      <c r="B272" s="114">
        <v>43237</v>
      </c>
      <c r="C272" s="1">
        <v>56.200001</v>
      </c>
      <c r="D272" s="116">
        <f t="shared" si="8"/>
        <v>-9.8660503828770871E-3</v>
      </c>
      <c r="E272" s="115">
        <v>43237</v>
      </c>
      <c r="F272" s="1">
        <v>254.02037000000001</v>
      </c>
      <c r="G272" s="80">
        <f t="shared" si="9"/>
        <v>-8.4458049559891103E-4</v>
      </c>
    </row>
    <row r="273" spans="2:7" x14ac:dyDescent="0.35">
      <c r="B273" s="114">
        <v>43238</v>
      </c>
      <c r="C273" s="1">
        <v>56.18</v>
      </c>
      <c r="D273" s="116">
        <f t="shared" si="8"/>
        <v>-3.5588967338275675E-4</v>
      </c>
      <c r="E273" s="115">
        <v>43238</v>
      </c>
      <c r="F273" s="1">
        <v>253.38531499999999</v>
      </c>
      <c r="G273" s="80">
        <f t="shared" si="9"/>
        <v>-2.5000160420206559E-3</v>
      </c>
    </row>
    <row r="274" spans="2:7" x14ac:dyDescent="0.35">
      <c r="B274" s="114">
        <v>43241</v>
      </c>
      <c r="C274" s="1">
        <v>56.349997999999999</v>
      </c>
      <c r="D274" s="116">
        <f t="shared" si="8"/>
        <v>3.025952296190809E-3</v>
      </c>
      <c r="E274" s="115">
        <v>43241</v>
      </c>
      <c r="F274" s="1">
        <v>255.29039</v>
      </c>
      <c r="G274" s="80">
        <f t="shared" si="9"/>
        <v>7.518490169803293E-3</v>
      </c>
    </row>
    <row r="275" spans="2:7" x14ac:dyDescent="0.35">
      <c r="B275" s="114">
        <v>43242</v>
      </c>
      <c r="C275" s="1">
        <v>56.639999000000003</v>
      </c>
      <c r="D275" s="116">
        <f t="shared" si="8"/>
        <v>5.1464243175306538E-3</v>
      </c>
      <c r="E275" s="115">
        <v>43242</v>
      </c>
      <c r="F275" s="1">
        <v>254.58071899999999</v>
      </c>
      <c r="G275" s="80">
        <f t="shared" si="9"/>
        <v>-2.7798578708740835E-3</v>
      </c>
    </row>
    <row r="276" spans="2:7" x14ac:dyDescent="0.35">
      <c r="B276" s="114">
        <v>43243</v>
      </c>
      <c r="C276" s="1">
        <v>57.049999</v>
      </c>
      <c r="D276" s="116">
        <f t="shared" si="8"/>
        <v>7.23870069277361E-3</v>
      </c>
      <c r="E276" s="115">
        <v>43243</v>
      </c>
      <c r="F276" s="1">
        <v>255.281036</v>
      </c>
      <c r="G276" s="80">
        <f t="shared" si="9"/>
        <v>2.7508642553563238E-3</v>
      </c>
    </row>
    <row r="277" spans="2:7" x14ac:dyDescent="0.35">
      <c r="B277" s="114">
        <v>43244</v>
      </c>
      <c r="C277" s="1">
        <v>57.400002000000001</v>
      </c>
      <c r="D277" s="116">
        <f t="shared" si="8"/>
        <v>6.1350220181423838E-3</v>
      </c>
      <c r="E277" s="115">
        <v>43244</v>
      </c>
      <c r="F277" s="1">
        <v>254.758072</v>
      </c>
      <c r="G277" s="80">
        <f t="shared" si="9"/>
        <v>-2.0485814700313336E-3</v>
      </c>
    </row>
    <row r="278" spans="2:7" x14ac:dyDescent="0.35">
      <c r="B278" s="114">
        <v>43245</v>
      </c>
      <c r="C278" s="1">
        <v>57.790000999999997</v>
      </c>
      <c r="D278" s="116">
        <f t="shared" si="8"/>
        <v>6.7944074287662219E-3</v>
      </c>
      <c r="E278" s="115">
        <v>43245</v>
      </c>
      <c r="F278" s="1">
        <v>254.15112300000001</v>
      </c>
      <c r="G278" s="80">
        <f t="shared" si="9"/>
        <v>-2.3824524782868743E-3</v>
      </c>
    </row>
    <row r="279" spans="2:7" x14ac:dyDescent="0.35">
      <c r="B279" s="114">
        <v>43249</v>
      </c>
      <c r="C279" s="1">
        <v>57.52</v>
      </c>
      <c r="D279" s="116">
        <f t="shared" si="8"/>
        <v>-4.672105819828477E-3</v>
      </c>
      <c r="E279" s="115">
        <v>43249</v>
      </c>
      <c r="F279" s="1">
        <v>251.22807299999999</v>
      </c>
      <c r="G279" s="80">
        <f t="shared" si="9"/>
        <v>-1.1501227952473055E-2</v>
      </c>
    </row>
    <row r="280" spans="2:7" x14ac:dyDescent="0.35">
      <c r="B280" s="114">
        <v>43250</v>
      </c>
      <c r="C280" s="1">
        <v>58.580002</v>
      </c>
      <c r="D280" s="116">
        <f t="shared" si="8"/>
        <v>1.8428407510431104E-2</v>
      </c>
      <c r="E280" s="115">
        <v>43250</v>
      </c>
      <c r="F280" s="1">
        <v>254.58071899999999</v>
      </c>
      <c r="G280" s="80">
        <f t="shared" si="9"/>
        <v>1.3345029319235327E-2</v>
      </c>
    </row>
    <row r="281" spans="2:7" x14ac:dyDescent="0.35">
      <c r="B281" s="114">
        <v>43251</v>
      </c>
      <c r="C281" s="1">
        <v>58.16</v>
      </c>
      <c r="D281" s="116">
        <f t="shared" si="8"/>
        <v>-7.1697163820513997E-3</v>
      </c>
      <c r="E281" s="115">
        <v>43251</v>
      </c>
      <c r="F281" s="1">
        <v>253.021118</v>
      </c>
      <c r="G281" s="80">
        <f t="shared" si="9"/>
        <v>-6.1261552175912682E-3</v>
      </c>
    </row>
    <row r="282" spans="2:7" x14ac:dyDescent="0.35">
      <c r="B282" s="114">
        <v>43252</v>
      </c>
      <c r="C282" s="1">
        <v>57.02</v>
      </c>
      <c r="D282" s="116">
        <f t="shared" si="8"/>
        <v>-1.9601100412654636E-2</v>
      </c>
      <c r="E282" s="115">
        <v>43252</v>
      </c>
      <c r="F282" s="1">
        <v>255.50517300000001</v>
      </c>
      <c r="G282" s="80">
        <f t="shared" si="9"/>
        <v>9.8175797326135131E-3</v>
      </c>
    </row>
    <row r="283" spans="2:7" x14ac:dyDescent="0.35">
      <c r="B283" s="114">
        <v>43255</v>
      </c>
      <c r="C283" s="1">
        <v>56.75</v>
      </c>
      <c r="D283" s="116">
        <f t="shared" si="8"/>
        <v>-4.7351806383725556E-3</v>
      </c>
      <c r="E283" s="115">
        <v>43255</v>
      </c>
      <c r="F283" s="1">
        <v>256.71923800000002</v>
      </c>
      <c r="G283" s="80">
        <f t="shared" si="9"/>
        <v>4.7516259093509823E-3</v>
      </c>
    </row>
    <row r="284" spans="2:7" x14ac:dyDescent="0.35">
      <c r="B284" s="114">
        <v>43256</v>
      </c>
      <c r="C284" s="1">
        <v>56.48</v>
      </c>
      <c r="D284" s="116">
        <f t="shared" si="8"/>
        <v>-4.7577092511013764E-3</v>
      </c>
      <c r="E284" s="115">
        <v>43256</v>
      </c>
      <c r="F284" s="1">
        <v>256.90597500000001</v>
      </c>
      <c r="G284" s="80">
        <f t="shared" si="9"/>
        <v>7.2739776518031621E-4</v>
      </c>
    </row>
    <row r="285" spans="2:7" x14ac:dyDescent="0.35">
      <c r="B285" s="114">
        <v>43257</v>
      </c>
      <c r="C285" s="1">
        <v>55.59</v>
      </c>
      <c r="D285" s="116">
        <f t="shared" si="8"/>
        <v>-1.5757790368271841E-2</v>
      </c>
      <c r="E285" s="115">
        <v>43257</v>
      </c>
      <c r="F285" s="1">
        <v>259.05386399999998</v>
      </c>
      <c r="G285" s="80">
        <f t="shared" si="9"/>
        <v>8.3606035243048108E-3</v>
      </c>
    </row>
    <row r="286" spans="2:7" x14ac:dyDescent="0.35">
      <c r="B286" s="114">
        <v>43258</v>
      </c>
      <c r="C286" s="1">
        <v>55.939999</v>
      </c>
      <c r="D286" s="116">
        <f t="shared" si="8"/>
        <v>6.2960784313724916E-3</v>
      </c>
      <c r="E286" s="115">
        <v>43258</v>
      </c>
      <c r="F286" s="1">
        <v>259.025848</v>
      </c>
      <c r="G286" s="80">
        <f t="shared" si="9"/>
        <v>-1.0814739285255214E-4</v>
      </c>
    </row>
    <row r="287" spans="2:7" x14ac:dyDescent="0.35">
      <c r="B287" s="114">
        <v>43259</v>
      </c>
      <c r="C287" s="1">
        <v>56.060001</v>
      </c>
      <c r="D287" s="116">
        <f t="shared" si="8"/>
        <v>2.1451913147156028E-3</v>
      </c>
      <c r="E287" s="115">
        <v>43259</v>
      </c>
      <c r="F287" s="1">
        <v>259.79168700000002</v>
      </c>
      <c r="G287" s="80">
        <f t="shared" si="9"/>
        <v>2.956612268286168E-3</v>
      </c>
    </row>
    <row r="288" spans="2:7" x14ac:dyDescent="0.35">
      <c r="B288" s="114">
        <v>43262</v>
      </c>
      <c r="C288" s="1">
        <v>55.599997999999999</v>
      </c>
      <c r="D288" s="116">
        <f t="shared" si="8"/>
        <v>-8.2055474811711191E-3</v>
      </c>
      <c r="E288" s="115">
        <v>43262</v>
      </c>
      <c r="F288" s="1">
        <v>260.13714599999997</v>
      </c>
      <c r="G288" s="80">
        <f t="shared" si="9"/>
        <v>1.3297538654496995E-3</v>
      </c>
    </row>
    <row r="289" spans="2:7" x14ac:dyDescent="0.35">
      <c r="B289" s="114">
        <v>43263</v>
      </c>
      <c r="C289" s="1">
        <v>56.34</v>
      </c>
      <c r="D289" s="116">
        <f t="shared" si="8"/>
        <v>1.3309388967963704E-2</v>
      </c>
      <c r="E289" s="115">
        <v>43263</v>
      </c>
      <c r="F289" s="1">
        <v>260.473389</v>
      </c>
      <c r="G289" s="80">
        <f t="shared" si="9"/>
        <v>1.2925605019131891E-3</v>
      </c>
    </row>
    <row r="290" spans="2:7" x14ac:dyDescent="0.35">
      <c r="B290" s="114">
        <v>43264</v>
      </c>
      <c r="C290" s="1">
        <v>56.669998</v>
      </c>
      <c r="D290" s="116">
        <f t="shared" si="8"/>
        <v>5.8572594959175762E-3</v>
      </c>
      <c r="E290" s="115">
        <v>43264</v>
      </c>
      <c r="F290" s="1">
        <v>259.64215100000001</v>
      </c>
      <c r="G290" s="80">
        <f t="shared" si="9"/>
        <v>-3.1912588199172424E-3</v>
      </c>
    </row>
    <row r="291" spans="2:7" x14ac:dyDescent="0.35">
      <c r="B291" s="114">
        <v>43265</v>
      </c>
      <c r="C291" s="1">
        <v>56.84</v>
      </c>
      <c r="D291" s="116">
        <f t="shared" si="8"/>
        <v>2.9998589377046346E-3</v>
      </c>
      <c r="E291" s="115">
        <v>43265</v>
      </c>
      <c r="F291" s="1">
        <v>260.29589800000002</v>
      </c>
      <c r="G291" s="80">
        <f t="shared" si="9"/>
        <v>2.5178769991010042E-3</v>
      </c>
    </row>
    <row r="292" spans="2:7" x14ac:dyDescent="0.35">
      <c r="B292" s="114">
        <v>43266</v>
      </c>
      <c r="C292" s="1">
        <v>56.98</v>
      </c>
      <c r="D292" s="116">
        <f t="shared" si="8"/>
        <v>2.4630541871920029E-3</v>
      </c>
      <c r="E292" s="115">
        <v>43266</v>
      </c>
      <c r="F292" s="1">
        <v>259.96380599999998</v>
      </c>
      <c r="G292" s="80">
        <f t="shared" si="9"/>
        <v>-1.2758249459622509E-3</v>
      </c>
    </row>
    <row r="293" spans="2:7" x14ac:dyDescent="0.35">
      <c r="B293" s="114">
        <v>43269</v>
      </c>
      <c r="C293" s="1">
        <v>57.91</v>
      </c>
      <c r="D293" s="116">
        <f t="shared" si="8"/>
        <v>1.6321516321516318E-2</v>
      </c>
      <c r="E293" s="115">
        <v>43269</v>
      </c>
      <c r="F293" s="1">
        <v>259.429169</v>
      </c>
      <c r="G293" s="80">
        <f t="shared" si="9"/>
        <v>-2.0565824459423988E-3</v>
      </c>
    </row>
    <row r="294" spans="2:7" x14ac:dyDescent="0.35">
      <c r="B294" s="114">
        <v>43270</v>
      </c>
      <c r="C294" s="1">
        <v>59.380001</v>
      </c>
      <c r="D294" s="116">
        <f t="shared" si="8"/>
        <v>2.5384234156449723E-2</v>
      </c>
      <c r="E294" s="115">
        <v>43270</v>
      </c>
      <c r="F294" s="1">
        <v>258.434753</v>
      </c>
      <c r="G294" s="80">
        <f t="shared" si="9"/>
        <v>-3.8330924923866256E-3</v>
      </c>
    </row>
    <row r="295" spans="2:7" x14ac:dyDescent="0.35">
      <c r="B295" s="114">
        <v>43271</v>
      </c>
      <c r="C295" s="1">
        <v>59.830002</v>
      </c>
      <c r="D295" s="116">
        <f t="shared" si="8"/>
        <v>7.5783259080780463E-3</v>
      </c>
      <c r="E295" s="115">
        <v>43271</v>
      </c>
      <c r="F295" s="1">
        <v>258.87570199999999</v>
      </c>
      <c r="G295" s="80">
        <f t="shared" si="9"/>
        <v>1.7062295023455656E-3</v>
      </c>
    </row>
    <row r="296" spans="2:7" x14ac:dyDescent="0.35">
      <c r="B296" s="114">
        <v>43272</v>
      </c>
      <c r="C296" s="1">
        <v>60.43</v>
      </c>
      <c r="D296" s="116">
        <f t="shared" si="8"/>
        <v>1.0028380075935804E-2</v>
      </c>
      <c r="E296" s="115">
        <v>43272</v>
      </c>
      <c r="F296" s="1">
        <v>257.252838</v>
      </c>
      <c r="G296" s="80">
        <f t="shared" si="9"/>
        <v>-6.2688927058901526E-3</v>
      </c>
    </row>
    <row r="297" spans="2:7" x14ac:dyDescent="0.35">
      <c r="B297" s="114">
        <v>43273</v>
      </c>
      <c r="C297" s="1">
        <v>60.689999</v>
      </c>
      <c r="D297" s="116">
        <f t="shared" si="8"/>
        <v>4.3024822108224479E-3</v>
      </c>
      <c r="E297" s="115">
        <v>43273</v>
      </c>
      <c r="F297" s="1">
        <v>257.72186299999998</v>
      </c>
      <c r="G297" s="80">
        <f t="shared" si="9"/>
        <v>1.8232063196907775E-3</v>
      </c>
    </row>
    <row r="298" spans="2:7" x14ac:dyDescent="0.35">
      <c r="B298" s="114">
        <v>43276</v>
      </c>
      <c r="C298" s="1">
        <v>61.439999</v>
      </c>
      <c r="D298" s="116">
        <f t="shared" si="8"/>
        <v>1.2357884533825745E-2</v>
      </c>
      <c r="E298" s="115">
        <v>43276</v>
      </c>
      <c r="F298" s="1">
        <v>254.213593</v>
      </c>
      <c r="G298" s="80">
        <f t="shared" si="9"/>
        <v>-1.3612620827593435E-2</v>
      </c>
    </row>
    <row r="299" spans="2:7" x14ac:dyDescent="0.35">
      <c r="B299" s="114">
        <v>43277</v>
      </c>
      <c r="C299" s="1">
        <v>60.66</v>
      </c>
      <c r="D299" s="116">
        <f t="shared" si="8"/>
        <v>-1.2695296430587567E-2</v>
      </c>
      <c r="E299" s="115">
        <v>43277</v>
      </c>
      <c r="F299" s="1">
        <v>254.77638200000001</v>
      </c>
      <c r="G299" s="80">
        <f t="shared" si="9"/>
        <v>2.2138430654257317E-3</v>
      </c>
    </row>
    <row r="300" spans="2:7" x14ac:dyDescent="0.35">
      <c r="B300" s="114">
        <v>43278</v>
      </c>
      <c r="C300" s="1">
        <v>61.02</v>
      </c>
      <c r="D300" s="116">
        <f t="shared" si="8"/>
        <v>5.9347181008903155E-3</v>
      </c>
      <c r="E300" s="115">
        <v>43278</v>
      </c>
      <c r="F300" s="1">
        <v>252.66572600000001</v>
      </c>
      <c r="G300" s="80">
        <f t="shared" si="9"/>
        <v>-8.2843471731222154E-3</v>
      </c>
    </row>
    <row r="301" spans="2:7" x14ac:dyDescent="0.35">
      <c r="B301" s="114">
        <v>43279</v>
      </c>
      <c r="C301" s="1">
        <v>61.439999</v>
      </c>
      <c r="D301" s="116">
        <f t="shared" si="8"/>
        <v>6.8829727958046065E-3</v>
      </c>
      <c r="E301" s="115">
        <v>43279</v>
      </c>
      <c r="F301" s="1">
        <v>254.11041299999999</v>
      </c>
      <c r="G301" s="80">
        <f t="shared" si="9"/>
        <v>5.7177798622357967E-3</v>
      </c>
    </row>
    <row r="302" spans="2:7" x14ac:dyDescent="0.35">
      <c r="B302" s="114">
        <v>43280</v>
      </c>
      <c r="C302" s="1">
        <v>61.209999000000003</v>
      </c>
      <c r="D302" s="116">
        <f t="shared" si="8"/>
        <v>-3.7434896442624759E-3</v>
      </c>
      <c r="E302" s="115">
        <v>43280</v>
      </c>
      <c r="F302" s="1">
        <v>254.47619599999999</v>
      </c>
      <c r="G302" s="80">
        <f t="shared" si="9"/>
        <v>1.4394648203574141E-3</v>
      </c>
    </row>
    <row r="303" spans="2:7" x14ac:dyDescent="0.35">
      <c r="B303" s="114">
        <v>43283</v>
      </c>
      <c r="C303" s="1">
        <v>61.599997999999999</v>
      </c>
      <c r="D303" s="116">
        <f t="shared" si="8"/>
        <v>6.3714916904343676E-3</v>
      </c>
      <c r="E303" s="115">
        <v>43283</v>
      </c>
      <c r="F303" s="1">
        <v>255.02027899999999</v>
      </c>
      <c r="G303" s="80">
        <f t="shared" si="9"/>
        <v>2.1380506646680644E-3</v>
      </c>
    </row>
    <row r="304" spans="2:7" x14ac:dyDescent="0.35">
      <c r="B304" s="114">
        <v>43284</v>
      </c>
      <c r="C304" s="1">
        <v>61.889999000000003</v>
      </c>
      <c r="D304" s="116">
        <f t="shared" si="8"/>
        <v>4.7078085944094305E-3</v>
      </c>
      <c r="E304" s="115">
        <v>43284</v>
      </c>
      <c r="F304" s="1">
        <v>254.11970500000001</v>
      </c>
      <c r="G304" s="80">
        <f t="shared" si="9"/>
        <v>-3.5313819102204716E-3</v>
      </c>
    </row>
    <row r="305" spans="2:7" x14ac:dyDescent="0.35">
      <c r="B305" s="114">
        <v>43286</v>
      </c>
      <c r="C305" s="1">
        <v>62.900002000000001</v>
      </c>
      <c r="D305" s="116">
        <f t="shared" si="8"/>
        <v>1.6319324871858498E-2</v>
      </c>
      <c r="E305" s="115">
        <v>43286</v>
      </c>
      <c r="F305" s="1">
        <v>256.19278000000003</v>
      </c>
      <c r="G305" s="80">
        <f t="shared" si="9"/>
        <v>8.1578679622661184E-3</v>
      </c>
    </row>
    <row r="306" spans="2:7" x14ac:dyDescent="0.35">
      <c r="B306" s="114">
        <v>43287</v>
      </c>
      <c r="C306" s="1">
        <v>63.970001000000003</v>
      </c>
      <c r="D306" s="116">
        <f t="shared" si="8"/>
        <v>1.7011112336689636E-2</v>
      </c>
      <c r="E306" s="115">
        <v>43287</v>
      </c>
      <c r="F306" s="1">
        <v>258.359802</v>
      </c>
      <c r="G306" s="80">
        <f t="shared" si="9"/>
        <v>8.4585599953284178E-3</v>
      </c>
    </row>
    <row r="307" spans="2:7" x14ac:dyDescent="0.35">
      <c r="B307" s="114">
        <v>43290</v>
      </c>
      <c r="C307" s="1">
        <v>61</v>
      </c>
      <c r="D307" s="116">
        <f t="shared" si="8"/>
        <v>-4.6428028037704787E-2</v>
      </c>
      <c r="E307" s="115">
        <v>43290</v>
      </c>
      <c r="F307" s="1">
        <v>260.68615699999998</v>
      </c>
      <c r="G307" s="80">
        <f t="shared" si="9"/>
        <v>9.0043225842075005E-3</v>
      </c>
    </row>
    <row r="308" spans="2:7" x14ac:dyDescent="0.35">
      <c r="B308" s="114">
        <v>43291</v>
      </c>
      <c r="C308" s="1">
        <v>62.560001</v>
      </c>
      <c r="D308" s="116">
        <f t="shared" si="8"/>
        <v>2.5573786885245899E-2</v>
      </c>
      <c r="E308" s="115">
        <v>43291</v>
      </c>
      <c r="F308" s="1">
        <v>261.62417599999998</v>
      </c>
      <c r="G308" s="80">
        <f t="shared" si="9"/>
        <v>3.598269316617365E-3</v>
      </c>
    </row>
    <row r="309" spans="2:7" x14ac:dyDescent="0.35">
      <c r="B309" s="114">
        <v>43292</v>
      </c>
      <c r="C309" s="1">
        <v>62.34</v>
      </c>
      <c r="D309" s="116">
        <f t="shared" si="8"/>
        <v>-3.5166399693631134E-3</v>
      </c>
      <c r="E309" s="115">
        <v>43292</v>
      </c>
      <c r="F309" s="1">
        <v>259.71051</v>
      </c>
      <c r="G309" s="80">
        <f t="shared" si="9"/>
        <v>-7.3145610213024735E-3</v>
      </c>
    </row>
    <row r="310" spans="2:7" x14ac:dyDescent="0.35">
      <c r="B310" s="114">
        <v>43293</v>
      </c>
      <c r="C310" s="1">
        <v>61.400002000000001</v>
      </c>
      <c r="D310" s="116">
        <f t="shared" si="8"/>
        <v>-1.507856913699074E-2</v>
      </c>
      <c r="E310" s="115">
        <v>43293</v>
      </c>
      <c r="F310" s="1">
        <v>262.06509399999999</v>
      </c>
      <c r="G310" s="80">
        <f t="shared" si="9"/>
        <v>9.066186809305439E-3</v>
      </c>
    </row>
    <row r="311" spans="2:7" x14ac:dyDescent="0.35">
      <c r="B311" s="114">
        <v>43294</v>
      </c>
      <c r="C311" s="1">
        <v>61.32</v>
      </c>
      <c r="D311" s="116">
        <f t="shared" si="8"/>
        <v>-1.302964126939285E-3</v>
      </c>
      <c r="E311" s="115">
        <v>43294</v>
      </c>
      <c r="F311" s="1">
        <v>262.27139299999999</v>
      </c>
      <c r="G311" s="80">
        <f t="shared" si="9"/>
        <v>7.8720518193087306E-4</v>
      </c>
    </row>
    <row r="312" spans="2:7" x14ac:dyDescent="0.35">
      <c r="B312" s="114">
        <v>43297</v>
      </c>
      <c r="C312" s="1">
        <v>61.200001</v>
      </c>
      <c r="D312" s="116">
        <f t="shared" si="8"/>
        <v>-1.9569308545335936E-3</v>
      </c>
      <c r="E312" s="115">
        <v>43297</v>
      </c>
      <c r="F312" s="1">
        <v>262.03698700000001</v>
      </c>
      <c r="G312" s="80">
        <f t="shared" si="9"/>
        <v>-8.9375359362955226E-4</v>
      </c>
    </row>
    <row r="313" spans="2:7" x14ac:dyDescent="0.35">
      <c r="B313" s="114">
        <v>43298</v>
      </c>
      <c r="C313" s="1">
        <v>60.889999000000003</v>
      </c>
      <c r="D313" s="116">
        <f t="shared" si="8"/>
        <v>-5.0653920740948554E-3</v>
      </c>
      <c r="E313" s="115">
        <v>43298</v>
      </c>
      <c r="F313" s="1">
        <v>263.09695399999998</v>
      </c>
      <c r="G313" s="80">
        <f t="shared" si="9"/>
        <v>4.0451045180120767E-3</v>
      </c>
    </row>
    <row r="314" spans="2:7" x14ac:dyDescent="0.35">
      <c r="B314" s="114">
        <v>43299</v>
      </c>
      <c r="C314" s="1">
        <v>60.380001</v>
      </c>
      <c r="D314" s="116">
        <f t="shared" si="8"/>
        <v>-8.3757268578704205E-3</v>
      </c>
      <c r="E314" s="115">
        <v>43299</v>
      </c>
      <c r="F314" s="1">
        <v>263.65042099999999</v>
      </c>
      <c r="G314" s="80">
        <f t="shared" si="9"/>
        <v>2.1036617550502386E-3</v>
      </c>
    </row>
    <row r="315" spans="2:7" x14ac:dyDescent="0.35">
      <c r="B315" s="114">
        <v>43300</v>
      </c>
      <c r="C315" s="1">
        <v>60.900002000000001</v>
      </c>
      <c r="D315" s="116">
        <f t="shared" si="8"/>
        <v>8.612139638752252E-3</v>
      </c>
      <c r="E315" s="115">
        <v>43300</v>
      </c>
      <c r="F315" s="1">
        <v>262.65606700000001</v>
      </c>
      <c r="G315" s="80">
        <f t="shared" si="9"/>
        <v>-3.7714864866458418E-3</v>
      </c>
    </row>
    <row r="316" spans="2:7" x14ac:dyDescent="0.35">
      <c r="B316" s="114">
        <v>43301</v>
      </c>
      <c r="C316" s="1">
        <v>60.439999</v>
      </c>
      <c r="D316" s="116">
        <f t="shared" si="8"/>
        <v>-7.5534151870799669E-3</v>
      </c>
      <c r="E316" s="115">
        <v>43301</v>
      </c>
      <c r="F316" s="1">
        <v>262.35595699999999</v>
      </c>
      <c r="G316" s="80">
        <f t="shared" si="9"/>
        <v>-1.1425968698450732E-3</v>
      </c>
    </row>
    <row r="317" spans="2:7" x14ac:dyDescent="0.35">
      <c r="B317" s="114">
        <v>43304</v>
      </c>
      <c r="C317" s="1">
        <v>60.389999000000003</v>
      </c>
      <c r="D317" s="116">
        <f t="shared" si="8"/>
        <v>-8.2726672447491528E-4</v>
      </c>
      <c r="E317" s="115">
        <v>43304</v>
      </c>
      <c r="F317" s="1">
        <v>262.84368899999998</v>
      </c>
      <c r="G317" s="80">
        <f t="shared" si="9"/>
        <v>1.8590467911502161E-3</v>
      </c>
    </row>
    <row r="318" spans="2:7" x14ac:dyDescent="0.35">
      <c r="B318" s="114">
        <v>43305</v>
      </c>
      <c r="C318" s="1">
        <v>60.150002000000001</v>
      </c>
      <c r="D318" s="116">
        <f t="shared" si="8"/>
        <v>-3.9741182973028772E-3</v>
      </c>
      <c r="E318" s="115">
        <v>43305</v>
      </c>
      <c r="F318" s="1">
        <v>264.16629</v>
      </c>
      <c r="G318" s="80">
        <f t="shared" si="9"/>
        <v>5.0318917872135792E-3</v>
      </c>
    </row>
    <row r="319" spans="2:7" x14ac:dyDescent="0.35">
      <c r="B319" s="114">
        <v>43306</v>
      </c>
      <c r="C319" s="1">
        <v>59.790000999999997</v>
      </c>
      <c r="D319" s="116">
        <f t="shared" si="8"/>
        <v>-5.9850538325834802E-3</v>
      </c>
      <c r="E319" s="115">
        <v>43306</v>
      </c>
      <c r="F319" s="1">
        <v>266.417664</v>
      </c>
      <c r="G319" s="80">
        <f t="shared" si="9"/>
        <v>8.522563571604835E-3</v>
      </c>
    </row>
    <row r="320" spans="2:7" x14ac:dyDescent="0.35">
      <c r="B320" s="114">
        <v>43307</v>
      </c>
      <c r="C320" s="1">
        <v>60.290000999999997</v>
      </c>
      <c r="D320" s="116">
        <f t="shared" si="8"/>
        <v>8.3626023020136765E-3</v>
      </c>
      <c r="E320" s="115">
        <v>43307</v>
      </c>
      <c r="F320" s="1">
        <v>265.78921500000001</v>
      </c>
      <c r="G320" s="80">
        <f t="shared" si="9"/>
        <v>-2.3588863837496494E-3</v>
      </c>
    </row>
    <row r="321" spans="2:7" x14ac:dyDescent="0.35">
      <c r="B321" s="114">
        <v>43308</v>
      </c>
      <c r="C321" s="1">
        <v>59.689999</v>
      </c>
      <c r="D321" s="116">
        <f t="shared" si="8"/>
        <v>-9.9519321620179842E-3</v>
      </c>
      <c r="E321" s="115">
        <v>43308</v>
      </c>
      <c r="F321" s="1">
        <v>263.98809799999998</v>
      </c>
      <c r="G321" s="80">
        <f t="shared" si="9"/>
        <v>-6.7764863973131242E-3</v>
      </c>
    </row>
    <row r="322" spans="2:7" x14ac:dyDescent="0.35">
      <c r="B322" s="114">
        <v>43311</v>
      </c>
      <c r="C322" s="1">
        <v>59.450001</v>
      </c>
      <c r="D322" s="116">
        <f t="shared" si="8"/>
        <v>-4.0207405599051848E-3</v>
      </c>
      <c r="E322" s="115">
        <v>43311</v>
      </c>
      <c r="F322" s="1">
        <v>262.60919200000001</v>
      </c>
      <c r="G322" s="80">
        <f t="shared" si="9"/>
        <v>-5.2233642745513941E-3</v>
      </c>
    </row>
    <row r="323" spans="2:7" x14ac:dyDescent="0.35">
      <c r="B323" s="114">
        <v>43312</v>
      </c>
      <c r="C323" s="1">
        <v>59.970001000000003</v>
      </c>
      <c r="D323" s="116">
        <f t="shared" si="8"/>
        <v>8.7468459420211465E-3</v>
      </c>
      <c r="E323" s="115">
        <v>43312</v>
      </c>
      <c r="F323" s="1">
        <v>263.90368699999999</v>
      </c>
      <c r="G323" s="80">
        <f t="shared" si="9"/>
        <v>4.9293590606683084E-3</v>
      </c>
    </row>
    <row r="324" spans="2:7" x14ac:dyDescent="0.35">
      <c r="B324" s="114">
        <v>43313</v>
      </c>
      <c r="C324" s="1">
        <v>58.900002000000001</v>
      </c>
      <c r="D324" s="116">
        <f t="shared" si="8"/>
        <v>-1.7842237488040109E-2</v>
      </c>
      <c r="E324" s="115">
        <v>43313</v>
      </c>
      <c r="F324" s="1">
        <v>263.46276899999998</v>
      </c>
      <c r="G324" s="80">
        <f t="shared" si="9"/>
        <v>-1.6707534669646756E-3</v>
      </c>
    </row>
    <row r="325" spans="2:7" x14ac:dyDescent="0.35">
      <c r="B325" s="114">
        <v>43314</v>
      </c>
      <c r="C325" s="1">
        <v>60.099997999999999</v>
      </c>
      <c r="D325" s="116">
        <f t="shared" si="8"/>
        <v>2.0373445827726776E-2</v>
      </c>
      <c r="E325" s="115">
        <v>43314</v>
      </c>
      <c r="F325" s="1">
        <v>264.89804099999998</v>
      </c>
      <c r="G325" s="80">
        <f t="shared" si="9"/>
        <v>5.4477222927843657E-3</v>
      </c>
    </row>
    <row r="326" spans="2:7" x14ac:dyDescent="0.35">
      <c r="B326" s="114">
        <v>43315</v>
      </c>
      <c r="C326" s="1">
        <v>60.029998999999997</v>
      </c>
      <c r="D326" s="116">
        <f t="shared" si="8"/>
        <v>-1.1647088573946843E-3</v>
      </c>
      <c r="E326" s="115">
        <v>43315</v>
      </c>
      <c r="F326" s="1">
        <v>266.033051</v>
      </c>
      <c r="G326" s="80">
        <f t="shared" si="9"/>
        <v>4.2847051481215842E-3</v>
      </c>
    </row>
    <row r="327" spans="2:7" x14ac:dyDescent="0.35">
      <c r="B327" s="114">
        <v>43318</v>
      </c>
      <c r="C327" s="1">
        <v>60.110000999999997</v>
      </c>
      <c r="D327" s="116">
        <f t="shared" si="8"/>
        <v>1.3327003387089904E-3</v>
      </c>
      <c r="E327" s="115">
        <v>43318</v>
      </c>
      <c r="F327" s="1">
        <v>267.00869799999998</v>
      </c>
      <c r="G327" s="80">
        <f t="shared" si="9"/>
        <v>3.6673901845375627E-3</v>
      </c>
    </row>
    <row r="328" spans="2:7" x14ac:dyDescent="0.35">
      <c r="B328" s="114">
        <v>43319</v>
      </c>
      <c r="C328" s="1">
        <v>60.09</v>
      </c>
      <c r="D328" s="116">
        <f t="shared" ref="D328:D391" si="10">(C328-C327)/C327</f>
        <v>-3.3273997117374025E-4</v>
      </c>
      <c r="E328" s="115">
        <v>43319</v>
      </c>
      <c r="F328" s="1">
        <v>267.89041099999997</v>
      </c>
      <c r="G328" s="80">
        <f t="shared" ref="G328:G391" si="11">(F328-F327)/F327</f>
        <v>3.3021883054910471E-3</v>
      </c>
    </row>
    <row r="329" spans="2:7" x14ac:dyDescent="0.35">
      <c r="B329" s="114">
        <v>43320</v>
      </c>
      <c r="C329" s="1">
        <v>60.18</v>
      </c>
      <c r="D329" s="116">
        <f t="shared" si="10"/>
        <v>1.4977533699450209E-3</v>
      </c>
      <c r="E329" s="115">
        <v>43320</v>
      </c>
      <c r="F329" s="1">
        <v>267.77786300000002</v>
      </c>
      <c r="G329" s="80">
        <f t="shared" si="11"/>
        <v>-4.2012701977581061E-4</v>
      </c>
    </row>
    <row r="330" spans="2:7" x14ac:dyDescent="0.35">
      <c r="B330" s="114">
        <v>43321</v>
      </c>
      <c r="C330" s="1">
        <v>60.450001</v>
      </c>
      <c r="D330" s="116">
        <f t="shared" si="10"/>
        <v>4.4865569956796377E-3</v>
      </c>
      <c r="E330" s="115">
        <v>43321</v>
      </c>
      <c r="F330" s="1">
        <v>267.41204800000003</v>
      </c>
      <c r="G330" s="80">
        <f t="shared" si="11"/>
        <v>-1.3661136731082126E-3</v>
      </c>
    </row>
    <row r="331" spans="2:7" x14ac:dyDescent="0.35">
      <c r="B331" s="114">
        <v>43322</v>
      </c>
      <c r="C331" s="1">
        <v>60.220001000000003</v>
      </c>
      <c r="D331" s="116">
        <f t="shared" si="10"/>
        <v>-3.8047972902431693E-3</v>
      </c>
      <c r="E331" s="115">
        <v>43322</v>
      </c>
      <c r="F331" s="1">
        <v>265.62033100000002</v>
      </c>
      <c r="G331" s="80">
        <f t="shared" si="11"/>
        <v>-6.7002104557383497E-3</v>
      </c>
    </row>
    <row r="332" spans="2:7" x14ac:dyDescent="0.35">
      <c r="B332" s="114">
        <v>43325</v>
      </c>
      <c r="C332" s="1">
        <v>59.970001000000003</v>
      </c>
      <c r="D332" s="116">
        <f t="shared" si="10"/>
        <v>-4.1514446338185877E-3</v>
      </c>
      <c r="E332" s="115">
        <v>43325</v>
      </c>
      <c r="F332" s="1">
        <v>264.62591600000002</v>
      </c>
      <c r="G332" s="80">
        <f t="shared" si="11"/>
        <v>-3.7437458053615766E-3</v>
      </c>
    </row>
    <row r="333" spans="2:7" x14ac:dyDescent="0.35">
      <c r="B333" s="114">
        <v>43326</v>
      </c>
      <c r="C333" s="1">
        <v>60.220001000000003</v>
      </c>
      <c r="D333" s="116">
        <f t="shared" si="10"/>
        <v>4.1687509726738205E-3</v>
      </c>
      <c r="E333" s="115">
        <v>43326</v>
      </c>
      <c r="F333" s="1">
        <v>266.31448399999999</v>
      </c>
      <c r="G333" s="80">
        <f t="shared" si="11"/>
        <v>6.3809623241888941E-3</v>
      </c>
    </row>
    <row r="334" spans="2:7" x14ac:dyDescent="0.35">
      <c r="B334" s="114">
        <v>43327</v>
      </c>
      <c r="C334" s="1">
        <v>60.689999</v>
      </c>
      <c r="D334" s="116">
        <f t="shared" si="10"/>
        <v>7.8046827000218212E-3</v>
      </c>
      <c r="E334" s="115">
        <v>43327</v>
      </c>
      <c r="F334" s="1">
        <v>264.32583599999998</v>
      </c>
      <c r="G334" s="80">
        <f t="shared" si="11"/>
        <v>-7.4672919404564272E-3</v>
      </c>
    </row>
    <row r="335" spans="2:7" x14ac:dyDescent="0.35">
      <c r="B335" s="114">
        <v>43328</v>
      </c>
      <c r="C335" s="1">
        <v>61.060001</v>
      </c>
      <c r="D335" s="116">
        <f t="shared" si="10"/>
        <v>6.0965893243794499E-3</v>
      </c>
      <c r="E335" s="115">
        <v>43328</v>
      </c>
      <c r="F335" s="1">
        <v>266.46460000000002</v>
      </c>
      <c r="G335" s="80">
        <f t="shared" si="11"/>
        <v>8.0913921709871665E-3</v>
      </c>
    </row>
    <row r="336" spans="2:7" x14ac:dyDescent="0.35">
      <c r="B336" s="114">
        <v>43329</v>
      </c>
      <c r="C336" s="1">
        <v>61.23</v>
      </c>
      <c r="D336" s="116">
        <f t="shared" si="10"/>
        <v>2.7841303179801311E-3</v>
      </c>
      <c r="E336" s="115">
        <v>43329</v>
      </c>
      <c r="F336" s="1">
        <v>267.40261800000002</v>
      </c>
      <c r="G336" s="80">
        <f t="shared" si="11"/>
        <v>3.5202349580394526E-3</v>
      </c>
    </row>
    <row r="337" spans="2:7" x14ac:dyDescent="0.35">
      <c r="B337" s="114">
        <v>43332</v>
      </c>
      <c r="C337" s="1">
        <v>60.939999</v>
      </c>
      <c r="D337" s="116">
        <f t="shared" si="10"/>
        <v>-4.7362567368936246E-3</v>
      </c>
      <c r="E337" s="115">
        <v>43332</v>
      </c>
      <c r="F337" s="1">
        <v>267.97488399999997</v>
      </c>
      <c r="G337" s="80">
        <f t="shared" si="11"/>
        <v>2.1400912387475441E-3</v>
      </c>
    </row>
    <row r="338" spans="2:7" x14ac:dyDescent="0.35">
      <c r="B338" s="114">
        <v>43333</v>
      </c>
      <c r="C338" s="1">
        <v>61.009998000000003</v>
      </c>
      <c r="D338" s="116">
        <f t="shared" si="10"/>
        <v>1.1486544330268664E-3</v>
      </c>
      <c r="E338" s="115">
        <v>43333</v>
      </c>
      <c r="F338" s="1">
        <v>268.60339399999998</v>
      </c>
      <c r="G338" s="80">
        <f t="shared" si="11"/>
        <v>2.3454063702477643E-3</v>
      </c>
    </row>
    <row r="339" spans="2:7" x14ac:dyDescent="0.35">
      <c r="B339" s="114">
        <v>43334</v>
      </c>
      <c r="C339" s="1">
        <v>60.360000999999997</v>
      </c>
      <c r="D339" s="116">
        <f t="shared" si="10"/>
        <v>-1.0653942325977557E-2</v>
      </c>
      <c r="E339" s="115">
        <v>43334</v>
      </c>
      <c r="F339" s="1">
        <v>268.44390900000002</v>
      </c>
      <c r="G339" s="80">
        <f t="shared" si="11"/>
        <v>-5.9375645863939098E-4</v>
      </c>
    </row>
    <row r="340" spans="2:7" x14ac:dyDescent="0.35">
      <c r="B340" s="114">
        <v>43335</v>
      </c>
      <c r="C340" s="1">
        <v>60.470001000000003</v>
      </c>
      <c r="D340" s="116">
        <f t="shared" si="10"/>
        <v>1.8223989095031085E-3</v>
      </c>
      <c r="E340" s="115">
        <v>43335</v>
      </c>
      <c r="F340" s="1">
        <v>268.08746300000001</v>
      </c>
      <c r="G340" s="80">
        <f t="shared" si="11"/>
        <v>-1.327823012739713E-3</v>
      </c>
    </row>
    <row r="341" spans="2:7" x14ac:dyDescent="0.35">
      <c r="B341" s="114">
        <v>43336</v>
      </c>
      <c r="C341" s="1">
        <v>60.700001</v>
      </c>
      <c r="D341" s="116">
        <f t="shared" si="10"/>
        <v>3.803538882031718E-3</v>
      </c>
      <c r="E341" s="115">
        <v>43336</v>
      </c>
      <c r="F341" s="1">
        <v>269.70083599999998</v>
      </c>
      <c r="G341" s="80">
        <f t="shared" si="11"/>
        <v>6.0180844786463109E-3</v>
      </c>
    </row>
    <row r="342" spans="2:7" x14ac:dyDescent="0.35">
      <c r="B342" s="114">
        <v>43339</v>
      </c>
      <c r="C342" s="1">
        <v>59.689999</v>
      </c>
      <c r="D342" s="116">
        <f t="shared" si="10"/>
        <v>-1.6639241900506724E-2</v>
      </c>
      <c r="E342" s="115">
        <v>43339</v>
      </c>
      <c r="F342" s="1">
        <v>271.83029199999999</v>
      </c>
      <c r="G342" s="80">
        <f t="shared" si="11"/>
        <v>7.8956225408215088E-3</v>
      </c>
    </row>
    <row r="343" spans="2:7" x14ac:dyDescent="0.35">
      <c r="B343" s="114">
        <v>43340</v>
      </c>
      <c r="C343" s="1">
        <v>59.290000999999997</v>
      </c>
      <c r="D343" s="116">
        <f t="shared" si="10"/>
        <v>-6.7012566041424063E-3</v>
      </c>
      <c r="E343" s="115">
        <v>43340</v>
      </c>
      <c r="F343" s="1">
        <v>271.96160900000001</v>
      </c>
      <c r="G343" s="80">
        <f t="shared" si="11"/>
        <v>4.8308449744086692E-4</v>
      </c>
    </row>
    <row r="344" spans="2:7" x14ac:dyDescent="0.35">
      <c r="B344" s="114">
        <v>43341</v>
      </c>
      <c r="C344" s="1">
        <v>59.5</v>
      </c>
      <c r="D344" s="116">
        <f t="shared" si="10"/>
        <v>3.5418957068326477E-3</v>
      </c>
      <c r="E344" s="115">
        <v>43341</v>
      </c>
      <c r="F344" s="1">
        <v>273.42507899999998</v>
      </c>
      <c r="G344" s="80">
        <f t="shared" si="11"/>
        <v>5.3811639274423196E-3</v>
      </c>
    </row>
    <row r="345" spans="2:7" x14ac:dyDescent="0.35">
      <c r="B345" s="114">
        <v>43342</v>
      </c>
      <c r="C345" s="1">
        <v>59.450001</v>
      </c>
      <c r="D345" s="116">
        <f t="shared" si="10"/>
        <v>-8.4031932773108713E-4</v>
      </c>
      <c r="E345" s="115">
        <v>43342</v>
      </c>
      <c r="F345" s="1">
        <v>272.31805400000002</v>
      </c>
      <c r="G345" s="80">
        <f t="shared" si="11"/>
        <v>-4.048732486605461E-3</v>
      </c>
    </row>
    <row r="346" spans="2:7" x14ac:dyDescent="0.35">
      <c r="B346" s="114">
        <v>43343</v>
      </c>
      <c r="C346" s="1">
        <v>58.849997999999999</v>
      </c>
      <c r="D346" s="116">
        <f t="shared" si="10"/>
        <v>-1.0092565011058636E-2</v>
      </c>
      <c r="E346" s="115">
        <v>43343</v>
      </c>
      <c r="F346" s="1">
        <v>272.32745399999999</v>
      </c>
      <c r="G346" s="80">
        <f t="shared" si="11"/>
        <v>3.4518460535014641E-5</v>
      </c>
    </row>
    <row r="347" spans="2:7" x14ac:dyDescent="0.35">
      <c r="B347" s="114">
        <v>43347</v>
      </c>
      <c r="C347" s="1">
        <v>58.610000999999997</v>
      </c>
      <c r="D347" s="116">
        <f t="shared" si="10"/>
        <v>-4.0781139873616043E-3</v>
      </c>
      <c r="E347" s="115">
        <v>43347</v>
      </c>
      <c r="F347" s="1">
        <v>271.858429</v>
      </c>
      <c r="G347" s="80">
        <f t="shared" si="11"/>
        <v>-1.722283203954853E-3</v>
      </c>
    </row>
    <row r="348" spans="2:7" x14ac:dyDescent="0.35">
      <c r="B348" s="114">
        <v>43348</v>
      </c>
      <c r="C348" s="1">
        <v>59.240001999999997</v>
      </c>
      <c r="D348" s="116">
        <f t="shared" si="10"/>
        <v>1.0749035817283131E-2</v>
      </c>
      <c r="E348" s="115">
        <v>43348</v>
      </c>
      <c r="F348" s="1">
        <v>271.12673999999998</v>
      </c>
      <c r="G348" s="80">
        <f t="shared" si="11"/>
        <v>-2.6914339301210969E-3</v>
      </c>
    </row>
    <row r="349" spans="2:7" x14ac:dyDescent="0.35">
      <c r="B349" s="114">
        <v>43349</v>
      </c>
      <c r="C349" s="1">
        <v>59.700001</v>
      </c>
      <c r="D349" s="116">
        <f t="shared" si="10"/>
        <v>7.7650064900403517E-3</v>
      </c>
      <c r="E349" s="115">
        <v>43349</v>
      </c>
      <c r="F349" s="1">
        <v>270.31063799999998</v>
      </c>
      <c r="G349" s="80">
        <f t="shared" si="11"/>
        <v>-3.0100387737483983E-3</v>
      </c>
    </row>
    <row r="350" spans="2:7" x14ac:dyDescent="0.35">
      <c r="B350" s="114">
        <v>43350</v>
      </c>
      <c r="C350" s="1">
        <v>59.369999</v>
      </c>
      <c r="D350" s="116">
        <f t="shared" si="10"/>
        <v>-5.5276715992014867E-3</v>
      </c>
      <c r="E350" s="115">
        <v>43350</v>
      </c>
      <c r="F350" s="1">
        <v>269.78530899999998</v>
      </c>
      <c r="G350" s="80">
        <f t="shared" si="11"/>
        <v>-1.9434270285729536E-3</v>
      </c>
    </row>
    <row r="351" spans="2:7" x14ac:dyDescent="0.35">
      <c r="B351" s="114">
        <v>43353</v>
      </c>
      <c r="C351" s="1">
        <v>59.73</v>
      </c>
      <c r="D351" s="116">
        <f t="shared" si="10"/>
        <v>6.0636854651117122E-3</v>
      </c>
      <c r="E351" s="115">
        <v>43353</v>
      </c>
      <c r="F351" s="1">
        <v>270.25433299999997</v>
      </c>
      <c r="G351" s="80">
        <f t="shared" si="11"/>
        <v>1.7385083040232941E-3</v>
      </c>
    </row>
    <row r="352" spans="2:7" x14ac:dyDescent="0.35">
      <c r="B352" s="114">
        <v>43354</v>
      </c>
      <c r="C352" s="1">
        <v>59.290000999999997</v>
      </c>
      <c r="D352" s="116">
        <f t="shared" si="10"/>
        <v>-7.3664657625983638E-3</v>
      </c>
      <c r="E352" s="115">
        <v>43354</v>
      </c>
      <c r="F352" s="1">
        <v>271.14547700000003</v>
      </c>
      <c r="G352" s="80">
        <f t="shared" si="11"/>
        <v>3.2974272423600846E-3</v>
      </c>
    </row>
    <row r="353" spans="2:7" x14ac:dyDescent="0.35">
      <c r="B353" s="114">
        <v>43355</v>
      </c>
      <c r="C353" s="1">
        <v>59.240001999999997</v>
      </c>
      <c r="D353" s="116">
        <f t="shared" si="10"/>
        <v>-8.432956511503463E-4</v>
      </c>
      <c r="E353" s="115">
        <v>43355</v>
      </c>
      <c r="F353" s="1">
        <v>271.21115099999997</v>
      </c>
      <c r="G353" s="80">
        <f t="shared" si="11"/>
        <v>2.4220946160184148E-4</v>
      </c>
    </row>
    <row r="354" spans="2:7" x14ac:dyDescent="0.35">
      <c r="B354" s="114">
        <v>43356</v>
      </c>
      <c r="C354" s="1">
        <v>59.549999</v>
      </c>
      <c r="D354" s="116">
        <f t="shared" si="10"/>
        <v>5.232899890854203E-3</v>
      </c>
      <c r="E354" s="115">
        <v>43356</v>
      </c>
      <c r="F354" s="1">
        <v>272.81521600000002</v>
      </c>
      <c r="G354" s="80">
        <f t="shared" si="11"/>
        <v>5.9144507668124919E-3</v>
      </c>
    </row>
    <row r="355" spans="2:7" x14ac:dyDescent="0.35">
      <c r="B355" s="114">
        <v>43357</v>
      </c>
      <c r="C355" s="1">
        <v>59.290000999999997</v>
      </c>
      <c r="D355" s="116">
        <f t="shared" si="10"/>
        <v>-4.3660454133677322E-3</v>
      </c>
      <c r="E355" s="115">
        <v>43357</v>
      </c>
      <c r="F355" s="1">
        <v>272.86215199999998</v>
      </c>
      <c r="G355" s="80">
        <f t="shared" si="11"/>
        <v>1.7204318984891104E-4</v>
      </c>
    </row>
    <row r="356" spans="2:7" x14ac:dyDescent="0.35">
      <c r="B356" s="114">
        <v>43360</v>
      </c>
      <c r="C356" s="1">
        <v>59.740001999999997</v>
      </c>
      <c r="D356" s="116">
        <f t="shared" si="10"/>
        <v>7.5898295228566505E-3</v>
      </c>
      <c r="E356" s="115">
        <v>43360</v>
      </c>
      <c r="F356" s="1">
        <v>271.41751099999999</v>
      </c>
      <c r="G356" s="80">
        <f t="shared" si="11"/>
        <v>-5.2943986163386638E-3</v>
      </c>
    </row>
    <row r="357" spans="2:7" x14ac:dyDescent="0.35">
      <c r="B357" s="114">
        <v>43361</v>
      </c>
      <c r="C357" s="1">
        <v>59.75</v>
      </c>
      <c r="D357" s="116">
        <f t="shared" si="10"/>
        <v>1.6735854812999606E-4</v>
      </c>
      <c r="E357" s="115">
        <v>43361</v>
      </c>
      <c r="F357" s="1">
        <v>272.89031999999997</v>
      </c>
      <c r="G357" s="80">
        <f t="shared" si="11"/>
        <v>5.4263595394918492E-3</v>
      </c>
    </row>
    <row r="358" spans="2:7" x14ac:dyDescent="0.35">
      <c r="B358" s="114">
        <v>43362</v>
      </c>
      <c r="C358" s="1">
        <v>58.279998999999997</v>
      </c>
      <c r="D358" s="116">
        <f t="shared" si="10"/>
        <v>-2.4602527196652776E-2</v>
      </c>
      <c r="E358" s="115">
        <v>43362</v>
      </c>
      <c r="F358" s="1">
        <v>273.18109099999998</v>
      </c>
      <c r="G358" s="80">
        <f t="shared" si="11"/>
        <v>1.0655233208712077E-3</v>
      </c>
    </row>
    <row r="359" spans="2:7" x14ac:dyDescent="0.35">
      <c r="B359" s="114">
        <v>43363</v>
      </c>
      <c r="C359" s="1">
        <v>58.860000999999997</v>
      </c>
      <c r="D359" s="116">
        <f t="shared" si="10"/>
        <v>9.9519905619765096E-3</v>
      </c>
      <c r="E359" s="115">
        <v>43363</v>
      </c>
      <c r="F359" s="1">
        <v>275.39489700000001</v>
      </c>
      <c r="G359" s="80">
        <f t="shared" si="11"/>
        <v>8.1038039342189831E-3</v>
      </c>
    </row>
    <row r="360" spans="2:7" x14ac:dyDescent="0.35">
      <c r="B360" s="114">
        <v>43364</v>
      </c>
      <c r="C360" s="1">
        <v>59.150002000000001</v>
      </c>
      <c r="D360" s="116">
        <f t="shared" si="10"/>
        <v>4.9269621996779062E-3</v>
      </c>
      <c r="E360" s="115">
        <v>43364</v>
      </c>
      <c r="F360" s="1">
        <v>275.14328</v>
      </c>
      <c r="G360" s="80">
        <f t="shared" si="11"/>
        <v>-9.1365890487073978E-4</v>
      </c>
    </row>
    <row r="361" spans="2:7" x14ac:dyDescent="0.35">
      <c r="B361" s="114">
        <v>43367</v>
      </c>
      <c r="C361" s="1">
        <v>58.599997999999999</v>
      </c>
      <c r="D361" s="116">
        <f t="shared" si="10"/>
        <v>-9.2984612240588141E-3</v>
      </c>
      <c r="E361" s="115">
        <v>43367</v>
      </c>
      <c r="F361" s="1">
        <v>274.229218</v>
      </c>
      <c r="G361" s="80">
        <f t="shared" si="11"/>
        <v>-3.3221309275661801E-3</v>
      </c>
    </row>
    <row r="362" spans="2:7" x14ac:dyDescent="0.35">
      <c r="B362" s="114">
        <v>43368</v>
      </c>
      <c r="C362" s="1">
        <v>57.52</v>
      </c>
      <c r="D362" s="116">
        <f t="shared" si="10"/>
        <v>-1.8430000629010197E-2</v>
      </c>
      <c r="E362" s="115">
        <v>43368</v>
      </c>
      <c r="F362" s="1">
        <v>273.97485399999999</v>
      </c>
      <c r="G362" s="80">
        <f t="shared" si="11"/>
        <v>-9.2755980509709793E-4</v>
      </c>
    </row>
    <row r="363" spans="2:7" x14ac:dyDescent="0.35">
      <c r="B363" s="114">
        <v>43369</v>
      </c>
      <c r="C363" s="1">
        <v>56.709999000000003</v>
      </c>
      <c r="D363" s="116">
        <f t="shared" si="10"/>
        <v>-1.4082075799721832E-2</v>
      </c>
      <c r="E363" s="115">
        <v>43369</v>
      </c>
      <c r="F363" s="1">
        <v>273.15502900000001</v>
      </c>
      <c r="G363" s="80">
        <f t="shared" si="11"/>
        <v>-2.9923366616703456E-3</v>
      </c>
    </row>
    <row r="364" spans="2:7" x14ac:dyDescent="0.35">
      <c r="B364" s="114">
        <v>43370</v>
      </c>
      <c r="C364" s="1">
        <v>57.27</v>
      </c>
      <c r="D364" s="116">
        <f t="shared" si="10"/>
        <v>9.8748194299915215E-3</v>
      </c>
      <c r="E364" s="115">
        <v>43370</v>
      </c>
      <c r="F364" s="1">
        <v>273.91830399999998</v>
      </c>
      <c r="G364" s="80">
        <f t="shared" si="11"/>
        <v>2.7942923210832211E-3</v>
      </c>
    </row>
    <row r="365" spans="2:7" x14ac:dyDescent="0.35">
      <c r="B365" s="114">
        <v>43371</v>
      </c>
      <c r="C365" s="1">
        <v>58.09</v>
      </c>
      <c r="D365" s="116">
        <f t="shared" si="10"/>
        <v>1.4318142133752406E-2</v>
      </c>
      <c r="E365" s="115">
        <v>43371</v>
      </c>
      <c r="F365" s="1">
        <v>273.94650300000001</v>
      </c>
      <c r="G365" s="80">
        <f t="shared" si="11"/>
        <v>1.0294675305827381E-4</v>
      </c>
    </row>
    <row r="366" spans="2:7" x14ac:dyDescent="0.35">
      <c r="B366" s="114">
        <v>43374</v>
      </c>
      <c r="C366" s="1">
        <v>57.240001999999997</v>
      </c>
      <c r="D366" s="116">
        <f t="shared" si="10"/>
        <v>-1.4632432432432544E-2</v>
      </c>
      <c r="E366" s="115">
        <v>43374</v>
      </c>
      <c r="F366" s="1">
        <v>274.89828499999999</v>
      </c>
      <c r="G366" s="80">
        <f t="shared" si="11"/>
        <v>3.4743352792496866E-3</v>
      </c>
    </row>
    <row r="367" spans="2:7" x14ac:dyDescent="0.35">
      <c r="B367" s="114">
        <v>43375</v>
      </c>
      <c r="C367" s="1">
        <v>58.59</v>
      </c>
      <c r="D367" s="116">
        <f t="shared" si="10"/>
        <v>2.3584869895706965E-2</v>
      </c>
      <c r="E367" s="115">
        <v>43375</v>
      </c>
      <c r="F367" s="1">
        <v>274.73809799999998</v>
      </c>
      <c r="G367" s="80">
        <f t="shared" si="11"/>
        <v>-5.8271371172798558E-4</v>
      </c>
    </row>
    <row r="368" spans="2:7" x14ac:dyDescent="0.35">
      <c r="B368" s="114">
        <v>43376</v>
      </c>
      <c r="C368" s="1">
        <v>57.75</v>
      </c>
      <c r="D368" s="116">
        <f t="shared" si="10"/>
        <v>-1.4336917562724072E-2</v>
      </c>
      <c r="E368" s="115">
        <v>43376</v>
      </c>
      <c r="F368" s="1">
        <v>274.888824</v>
      </c>
      <c r="G368" s="80">
        <f t="shared" si="11"/>
        <v>5.4861703235646673E-4</v>
      </c>
    </row>
    <row r="369" spans="2:7" x14ac:dyDescent="0.35">
      <c r="B369" s="114">
        <v>43377</v>
      </c>
      <c r="C369" s="1">
        <v>58.619999</v>
      </c>
      <c r="D369" s="116">
        <f t="shared" si="10"/>
        <v>1.5064917748917748E-2</v>
      </c>
      <c r="E369" s="115">
        <v>43377</v>
      </c>
      <c r="F369" s="1">
        <v>272.74032599999998</v>
      </c>
      <c r="G369" s="80">
        <f t="shared" si="11"/>
        <v>-7.8158797754543045E-3</v>
      </c>
    </row>
    <row r="370" spans="2:7" x14ac:dyDescent="0.35">
      <c r="B370" s="114">
        <v>43378</v>
      </c>
      <c r="C370" s="1">
        <v>59.439999</v>
      </c>
      <c r="D370" s="116">
        <f t="shared" si="10"/>
        <v>1.3988400102156268E-2</v>
      </c>
      <c r="E370" s="115">
        <v>43378</v>
      </c>
      <c r="F370" s="1">
        <v>271.21386699999999</v>
      </c>
      <c r="G370" s="80">
        <f t="shared" si="11"/>
        <v>-5.5967484617584148E-3</v>
      </c>
    </row>
    <row r="371" spans="2:7" x14ac:dyDescent="0.35">
      <c r="B371" s="114">
        <v>43381</v>
      </c>
      <c r="C371" s="1">
        <v>60.389999000000003</v>
      </c>
      <c r="D371" s="116">
        <f t="shared" si="10"/>
        <v>1.598250363362225E-2</v>
      </c>
      <c r="E371" s="115">
        <v>43381</v>
      </c>
      <c r="F371" s="1">
        <v>271.21386699999999</v>
      </c>
      <c r="G371" s="80">
        <f t="shared" si="11"/>
        <v>0</v>
      </c>
    </row>
    <row r="372" spans="2:7" x14ac:dyDescent="0.35">
      <c r="B372" s="114">
        <v>43382</v>
      </c>
      <c r="C372" s="1">
        <v>61.200001</v>
      </c>
      <c r="D372" s="116">
        <f t="shared" si="10"/>
        <v>1.3412850031674899E-2</v>
      </c>
      <c r="E372" s="115">
        <v>43382</v>
      </c>
      <c r="F372" s="1">
        <v>270.81814600000001</v>
      </c>
      <c r="G372" s="80">
        <f t="shared" si="11"/>
        <v>-1.4590736247272358E-3</v>
      </c>
    </row>
    <row r="373" spans="2:7" x14ac:dyDescent="0.35">
      <c r="B373" s="114">
        <v>43383</v>
      </c>
      <c r="C373" s="1">
        <v>61.57</v>
      </c>
      <c r="D373" s="116">
        <f t="shared" si="10"/>
        <v>6.0457351953311237E-3</v>
      </c>
      <c r="E373" s="115">
        <v>43383</v>
      </c>
      <c r="F373" s="1">
        <v>262.24310300000002</v>
      </c>
      <c r="G373" s="80">
        <f t="shared" si="11"/>
        <v>-3.1663472801412622E-2</v>
      </c>
    </row>
    <row r="374" spans="2:7" x14ac:dyDescent="0.35">
      <c r="B374" s="114">
        <v>43384</v>
      </c>
      <c r="C374" s="1">
        <v>60.98</v>
      </c>
      <c r="D374" s="116">
        <f t="shared" si="10"/>
        <v>-9.5825889231769268E-3</v>
      </c>
      <c r="E374" s="115">
        <v>43384</v>
      </c>
      <c r="F374" s="1">
        <v>256.466858</v>
      </c>
      <c r="G374" s="80">
        <f t="shared" si="11"/>
        <v>-2.2026299010044954E-2</v>
      </c>
    </row>
    <row r="375" spans="2:7" x14ac:dyDescent="0.35">
      <c r="B375" s="114">
        <v>43385</v>
      </c>
      <c r="C375" s="1">
        <v>59.57</v>
      </c>
      <c r="D375" s="116">
        <f t="shared" si="10"/>
        <v>-2.3122335191866131E-2</v>
      </c>
      <c r="E375" s="115">
        <v>43385</v>
      </c>
      <c r="F375" s="1">
        <v>260.02874800000001</v>
      </c>
      <c r="G375" s="80">
        <f t="shared" si="11"/>
        <v>1.3888305209400605E-2</v>
      </c>
    </row>
    <row r="376" spans="2:7" x14ac:dyDescent="0.35">
      <c r="B376" s="114">
        <v>43388</v>
      </c>
      <c r="C376" s="1">
        <v>60.369999</v>
      </c>
      <c r="D376" s="116">
        <f t="shared" si="10"/>
        <v>1.3429561859996638E-2</v>
      </c>
      <c r="E376" s="115">
        <v>43388</v>
      </c>
      <c r="F376" s="1">
        <v>258.56823700000001</v>
      </c>
      <c r="G376" s="80">
        <f t="shared" si="11"/>
        <v>-5.6167289625991537E-3</v>
      </c>
    </row>
    <row r="377" spans="2:7" x14ac:dyDescent="0.35">
      <c r="B377" s="114">
        <v>43389</v>
      </c>
      <c r="C377" s="1">
        <v>60.84</v>
      </c>
      <c r="D377" s="116">
        <f t="shared" si="10"/>
        <v>7.7853405298218313E-3</v>
      </c>
      <c r="E377" s="115">
        <v>43389</v>
      </c>
      <c r="F377" s="1">
        <v>264.22198500000002</v>
      </c>
      <c r="G377" s="80">
        <f t="shared" si="11"/>
        <v>2.1865593645982152E-2</v>
      </c>
    </row>
    <row r="378" spans="2:7" x14ac:dyDescent="0.35">
      <c r="B378" s="114">
        <v>43390</v>
      </c>
      <c r="C378" s="1">
        <v>61.41</v>
      </c>
      <c r="D378" s="116">
        <f t="shared" si="10"/>
        <v>9.3688362919131015E-3</v>
      </c>
      <c r="E378" s="115">
        <v>43390</v>
      </c>
      <c r="F378" s="1">
        <v>264.26910400000003</v>
      </c>
      <c r="G378" s="80">
        <f t="shared" si="11"/>
        <v>1.7833111048654499E-4</v>
      </c>
    </row>
    <row r="379" spans="2:7" x14ac:dyDescent="0.35">
      <c r="B379" s="114">
        <v>43391</v>
      </c>
      <c r="C379" s="1">
        <v>61.349997999999999</v>
      </c>
      <c r="D379" s="116">
        <f t="shared" si="10"/>
        <v>-9.7707213808821409E-4</v>
      </c>
      <c r="E379" s="115">
        <v>43391</v>
      </c>
      <c r="F379" s="1">
        <v>260.452789</v>
      </c>
      <c r="G379" s="80">
        <f t="shared" si="11"/>
        <v>-1.4441018424915956E-2</v>
      </c>
    </row>
    <row r="380" spans="2:7" x14ac:dyDescent="0.35">
      <c r="B380" s="114">
        <v>43392</v>
      </c>
      <c r="C380" s="1">
        <v>62.27</v>
      </c>
      <c r="D380" s="116">
        <f t="shared" si="10"/>
        <v>1.4995958109077751E-2</v>
      </c>
      <c r="E380" s="115">
        <v>43392</v>
      </c>
      <c r="F380" s="1">
        <v>260.31140099999999</v>
      </c>
      <c r="G380" s="80">
        <f t="shared" si="11"/>
        <v>-5.4285462076586282E-4</v>
      </c>
    </row>
    <row r="381" spans="2:7" x14ac:dyDescent="0.35">
      <c r="B381" s="114">
        <v>43395</v>
      </c>
      <c r="C381" s="1">
        <v>61.82</v>
      </c>
      <c r="D381" s="116">
        <f t="shared" si="10"/>
        <v>-7.2265938654248081E-3</v>
      </c>
      <c r="E381" s="115">
        <v>43395</v>
      </c>
      <c r="F381" s="1">
        <v>259.142944</v>
      </c>
      <c r="G381" s="80">
        <f t="shared" si="11"/>
        <v>-4.4886892987064733E-3</v>
      </c>
    </row>
    <row r="382" spans="2:7" x14ac:dyDescent="0.35">
      <c r="B382" s="114">
        <v>43396</v>
      </c>
      <c r="C382" s="1">
        <v>60.810001</v>
      </c>
      <c r="D382" s="116">
        <f t="shared" si="10"/>
        <v>-1.6337738595923659E-2</v>
      </c>
      <c r="E382" s="115">
        <v>43396</v>
      </c>
      <c r="F382" s="1">
        <v>257.82369999999997</v>
      </c>
      <c r="G382" s="80">
        <f t="shared" si="11"/>
        <v>-5.0907965296559492E-3</v>
      </c>
    </row>
    <row r="383" spans="2:7" x14ac:dyDescent="0.35">
      <c r="B383" s="114">
        <v>43397</v>
      </c>
      <c r="C383" s="1">
        <v>62.209999000000003</v>
      </c>
      <c r="D383" s="116">
        <f t="shared" si="10"/>
        <v>2.3022495921353522E-2</v>
      </c>
      <c r="E383" s="115">
        <v>43397</v>
      </c>
      <c r="F383" s="1">
        <v>250.01206999999999</v>
      </c>
      <c r="G383" s="80">
        <f t="shared" si="11"/>
        <v>-3.0298339524256229E-2</v>
      </c>
    </row>
    <row r="384" spans="2:7" x14ac:dyDescent="0.35">
      <c r="B384" s="114">
        <v>43398</v>
      </c>
      <c r="C384" s="1">
        <v>61.369999</v>
      </c>
      <c r="D384" s="116">
        <f t="shared" si="10"/>
        <v>-1.3502652523752707E-2</v>
      </c>
      <c r="E384" s="115">
        <v>43398</v>
      </c>
      <c r="F384" s="1">
        <v>254.49735999999999</v>
      </c>
      <c r="G384" s="80">
        <f t="shared" si="11"/>
        <v>1.7940293842613246E-2</v>
      </c>
    </row>
    <row r="385" spans="2:7" x14ac:dyDescent="0.35">
      <c r="B385" s="114">
        <v>43399</v>
      </c>
      <c r="C385" s="1">
        <v>60.990001999999997</v>
      </c>
      <c r="D385" s="116">
        <f t="shared" si="10"/>
        <v>-6.1919016814714796E-3</v>
      </c>
      <c r="E385" s="115">
        <v>43399</v>
      </c>
      <c r="F385" s="1">
        <v>250.02143899999999</v>
      </c>
      <c r="G385" s="80">
        <f t="shared" si="11"/>
        <v>-1.758729835154282E-2</v>
      </c>
    </row>
    <row r="386" spans="2:7" x14ac:dyDescent="0.35">
      <c r="B386" s="114">
        <v>43402</v>
      </c>
      <c r="C386" s="1">
        <v>61.119999</v>
      </c>
      <c r="D386" s="116">
        <f t="shared" si="10"/>
        <v>2.1314477084293758E-3</v>
      </c>
      <c r="E386" s="115">
        <v>43402</v>
      </c>
      <c r="F386" s="1">
        <v>248.636246</v>
      </c>
      <c r="G386" s="80">
        <f t="shared" si="11"/>
        <v>-5.5402968863001662E-3</v>
      </c>
    </row>
    <row r="387" spans="2:7" x14ac:dyDescent="0.35">
      <c r="B387" s="114">
        <v>43403</v>
      </c>
      <c r="C387" s="1">
        <v>60.869999</v>
      </c>
      <c r="D387" s="116">
        <f t="shared" si="10"/>
        <v>-4.0903142030483345E-3</v>
      </c>
      <c r="E387" s="115">
        <v>43403</v>
      </c>
      <c r="F387" s="1">
        <v>252.320618</v>
      </c>
      <c r="G387" s="80">
        <f t="shared" si="11"/>
        <v>1.4818322184610188E-2</v>
      </c>
    </row>
    <row r="388" spans="2:7" x14ac:dyDescent="0.35">
      <c r="B388" s="114">
        <v>43404</v>
      </c>
      <c r="C388" s="1">
        <v>59.5</v>
      </c>
      <c r="D388" s="116">
        <f t="shared" si="10"/>
        <v>-2.2506966034285626E-2</v>
      </c>
      <c r="E388" s="115">
        <v>43404</v>
      </c>
      <c r="F388" s="1">
        <v>255.015717</v>
      </c>
      <c r="G388" s="80">
        <f t="shared" si="11"/>
        <v>1.0681247618060285E-2</v>
      </c>
    </row>
    <row r="389" spans="2:7" x14ac:dyDescent="0.35">
      <c r="B389" s="114">
        <v>43405</v>
      </c>
      <c r="C389" s="1">
        <v>60.330002</v>
      </c>
      <c r="D389" s="116">
        <f t="shared" si="10"/>
        <v>1.3949613445378158E-2</v>
      </c>
      <c r="E389" s="115">
        <v>43405</v>
      </c>
      <c r="F389" s="1">
        <v>257.72952299999997</v>
      </c>
      <c r="G389" s="80">
        <f t="shared" si="11"/>
        <v>1.0641720565011203E-2</v>
      </c>
    </row>
    <row r="390" spans="2:7" x14ac:dyDescent="0.35">
      <c r="B390" s="114">
        <v>43406</v>
      </c>
      <c r="C390" s="1">
        <v>60.310001</v>
      </c>
      <c r="D390" s="116">
        <f t="shared" si="10"/>
        <v>-3.3152659268933225E-4</v>
      </c>
      <c r="E390" s="115">
        <v>43406</v>
      </c>
      <c r="F390" s="1">
        <v>256.20300300000002</v>
      </c>
      <c r="G390" s="80">
        <f t="shared" si="11"/>
        <v>-5.9229535764125409E-3</v>
      </c>
    </row>
    <row r="391" spans="2:7" x14ac:dyDescent="0.35">
      <c r="B391" s="114">
        <v>43409</v>
      </c>
      <c r="C391" s="1">
        <v>61.810001</v>
      </c>
      <c r="D391" s="116">
        <f t="shared" si="10"/>
        <v>2.4871496851741056E-2</v>
      </c>
      <c r="E391" s="115">
        <v>43409</v>
      </c>
      <c r="F391" s="1">
        <v>257.61645499999997</v>
      </c>
      <c r="G391" s="80">
        <f t="shared" si="11"/>
        <v>5.5169220635557879E-3</v>
      </c>
    </row>
    <row r="392" spans="2:7" x14ac:dyDescent="0.35">
      <c r="B392" s="114">
        <v>43410</v>
      </c>
      <c r="C392" s="1">
        <v>62.099997999999999</v>
      </c>
      <c r="D392" s="116">
        <f t="shared" ref="D392:D455" si="12">(C392-C391)/C391</f>
        <v>4.6917488320377086E-3</v>
      </c>
      <c r="E392" s="115">
        <v>43410</v>
      </c>
      <c r="F392" s="1">
        <v>259.24664300000001</v>
      </c>
      <c r="G392" s="80">
        <f t="shared" ref="G392:G455" si="13">(F392-F391)/F391</f>
        <v>6.3279653467789255E-3</v>
      </c>
    </row>
    <row r="393" spans="2:7" x14ac:dyDescent="0.35">
      <c r="B393" s="114">
        <v>43411</v>
      </c>
      <c r="C393" s="1">
        <v>62.740001999999997</v>
      </c>
      <c r="D393" s="116">
        <f t="shared" si="12"/>
        <v>1.0306022876200376E-2</v>
      </c>
      <c r="E393" s="115">
        <v>43411</v>
      </c>
      <c r="F393" s="1">
        <v>264.79681399999998</v>
      </c>
      <c r="G393" s="80">
        <f t="shared" si="13"/>
        <v>2.1408844241041832E-2</v>
      </c>
    </row>
    <row r="394" spans="2:7" x14ac:dyDescent="0.35">
      <c r="B394" s="114">
        <v>43412</v>
      </c>
      <c r="C394" s="1">
        <v>62.619999</v>
      </c>
      <c r="D394" s="116">
        <f t="shared" si="12"/>
        <v>-1.9127031586641801E-3</v>
      </c>
      <c r="E394" s="115">
        <v>43412</v>
      </c>
      <c r="F394" s="1">
        <v>264.31622299999998</v>
      </c>
      <c r="G394" s="80">
        <f t="shared" si="13"/>
        <v>-1.8149425317481502E-3</v>
      </c>
    </row>
    <row r="395" spans="2:7" x14ac:dyDescent="0.35">
      <c r="B395" s="114">
        <v>43413</v>
      </c>
      <c r="C395" s="1">
        <v>63.169998</v>
      </c>
      <c r="D395" s="116">
        <f t="shared" si="12"/>
        <v>8.7831205490756983E-3</v>
      </c>
      <c r="E395" s="115">
        <v>43413</v>
      </c>
      <c r="F395" s="1">
        <v>261.73431399999998</v>
      </c>
      <c r="G395" s="80">
        <f t="shared" si="13"/>
        <v>-9.7682577735684287E-3</v>
      </c>
    </row>
    <row r="396" spans="2:7" x14ac:dyDescent="0.35">
      <c r="B396" s="114">
        <v>43416</v>
      </c>
      <c r="C396" s="1">
        <v>63.299999</v>
      </c>
      <c r="D396" s="116">
        <f t="shared" si="12"/>
        <v>2.0579547905003898E-3</v>
      </c>
      <c r="E396" s="115">
        <v>43416</v>
      </c>
      <c r="F396" s="1">
        <v>256.84378099999998</v>
      </c>
      <c r="G396" s="80">
        <f t="shared" si="13"/>
        <v>-1.8685104468189849E-2</v>
      </c>
    </row>
    <row r="397" spans="2:7" x14ac:dyDescent="0.35">
      <c r="B397" s="114">
        <v>43417</v>
      </c>
      <c r="C397" s="1">
        <v>63.349997999999999</v>
      </c>
      <c r="D397" s="116">
        <f t="shared" si="12"/>
        <v>7.8987363017177432E-4</v>
      </c>
      <c r="E397" s="115">
        <v>43417</v>
      </c>
      <c r="F397" s="1">
        <v>256.36312900000001</v>
      </c>
      <c r="G397" s="80">
        <f t="shared" si="13"/>
        <v>-1.8713787740103534E-3</v>
      </c>
    </row>
    <row r="398" spans="2:7" x14ac:dyDescent="0.35">
      <c r="B398" s="114">
        <v>43418</v>
      </c>
      <c r="C398" s="1">
        <v>63.130001</v>
      </c>
      <c r="D398" s="116">
        <f t="shared" si="12"/>
        <v>-3.472723077276172E-3</v>
      </c>
      <c r="E398" s="115">
        <v>43418</v>
      </c>
      <c r="F398" s="1">
        <v>254.610535</v>
      </c>
      <c r="G398" s="80">
        <f t="shared" si="13"/>
        <v>-6.8363731041838549E-3</v>
      </c>
    </row>
    <row r="399" spans="2:7" x14ac:dyDescent="0.35">
      <c r="B399" s="114">
        <v>43419</v>
      </c>
      <c r="C399" s="1">
        <v>63.470001000000003</v>
      </c>
      <c r="D399" s="116">
        <f t="shared" si="12"/>
        <v>5.3857119374986773E-3</v>
      </c>
      <c r="E399" s="115">
        <v>43419</v>
      </c>
      <c r="F399" s="1">
        <v>257.26773100000003</v>
      </c>
      <c r="G399" s="80">
        <f t="shared" si="13"/>
        <v>1.0436315999257562E-2</v>
      </c>
    </row>
    <row r="400" spans="2:7" x14ac:dyDescent="0.35">
      <c r="B400" s="114">
        <v>43420</v>
      </c>
      <c r="C400" s="1">
        <v>63.380001</v>
      </c>
      <c r="D400" s="116">
        <f t="shared" si="12"/>
        <v>-1.417992730140392E-3</v>
      </c>
      <c r="E400" s="115">
        <v>43420</v>
      </c>
      <c r="F400" s="1">
        <v>257.93682899999999</v>
      </c>
      <c r="G400" s="80">
        <f t="shared" si="13"/>
        <v>2.6007847832263216E-3</v>
      </c>
    </row>
    <row r="401" spans="2:7" x14ac:dyDescent="0.35">
      <c r="B401" s="114">
        <v>43423</v>
      </c>
      <c r="C401" s="1">
        <v>63.48</v>
      </c>
      <c r="D401" s="116">
        <f t="shared" si="12"/>
        <v>1.5777689874128724E-3</v>
      </c>
      <c r="E401" s="115">
        <v>43423</v>
      </c>
      <c r="F401" s="1">
        <v>253.573914</v>
      </c>
      <c r="G401" s="80">
        <f t="shared" si="13"/>
        <v>-1.6914664791819967E-2</v>
      </c>
    </row>
    <row r="402" spans="2:7" x14ac:dyDescent="0.35">
      <c r="B402" s="114">
        <v>43424</v>
      </c>
      <c r="C402" s="1">
        <v>64.459998999999996</v>
      </c>
      <c r="D402" s="116">
        <f t="shared" si="12"/>
        <v>1.5437917454316311E-2</v>
      </c>
      <c r="E402" s="115">
        <v>43424</v>
      </c>
      <c r="F402" s="1">
        <v>248.88130200000001</v>
      </c>
      <c r="G402" s="80">
        <f t="shared" si="13"/>
        <v>-1.8505894103917949E-2</v>
      </c>
    </row>
    <row r="403" spans="2:7" x14ac:dyDescent="0.35">
      <c r="B403" s="114">
        <v>43425</v>
      </c>
      <c r="C403" s="1">
        <v>64.199996999999996</v>
      </c>
      <c r="D403" s="116">
        <f t="shared" si="12"/>
        <v>-4.0335402425308768E-3</v>
      </c>
      <c r="E403" s="115">
        <v>43425</v>
      </c>
      <c r="F403" s="1">
        <v>249.72932399999999</v>
      </c>
      <c r="G403" s="80">
        <f t="shared" si="13"/>
        <v>3.4073351159179732E-3</v>
      </c>
    </row>
    <row r="404" spans="2:7" x14ac:dyDescent="0.35">
      <c r="B404" s="114">
        <v>43427</v>
      </c>
      <c r="C404" s="1">
        <v>64</v>
      </c>
      <c r="D404" s="116">
        <f t="shared" si="12"/>
        <v>-3.1152182141067114E-3</v>
      </c>
      <c r="E404" s="115">
        <v>43427</v>
      </c>
      <c r="F404" s="1">
        <v>248.06149300000001</v>
      </c>
      <c r="G404" s="80">
        <f t="shared" si="13"/>
        <v>-6.6785548981023084E-3</v>
      </c>
    </row>
    <row r="405" spans="2:7" x14ac:dyDescent="0.35">
      <c r="B405" s="114">
        <v>43430</v>
      </c>
      <c r="C405" s="1">
        <v>64.720000999999996</v>
      </c>
      <c r="D405" s="116">
        <f t="shared" si="12"/>
        <v>1.1250015624999943E-2</v>
      </c>
      <c r="E405" s="115">
        <v>43430</v>
      </c>
      <c r="F405" s="1">
        <v>252.066193</v>
      </c>
      <c r="G405" s="80">
        <f t="shared" si="13"/>
        <v>1.6143980879773166E-2</v>
      </c>
    </row>
    <row r="406" spans="2:7" x14ac:dyDescent="0.35">
      <c r="B406" s="114">
        <v>43431</v>
      </c>
      <c r="C406" s="1">
        <v>65.339995999999999</v>
      </c>
      <c r="D406" s="116">
        <f t="shared" si="12"/>
        <v>9.5796506554442582E-3</v>
      </c>
      <c r="E406" s="115">
        <v>43431</v>
      </c>
      <c r="F406" s="1">
        <v>252.91429099999999</v>
      </c>
      <c r="G406" s="80">
        <f t="shared" si="13"/>
        <v>3.3645844764275596E-3</v>
      </c>
    </row>
    <row r="407" spans="2:7" x14ac:dyDescent="0.35">
      <c r="B407" s="114">
        <v>43432</v>
      </c>
      <c r="C407" s="1">
        <v>65.129997000000003</v>
      </c>
      <c r="D407" s="116">
        <f t="shared" si="12"/>
        <v>-3.213942651603411E-3</v>
      </c>
      <c r="E407" s="115">
        <v>43432</v>
      </c>
      <c r="F407" s="1">
        <v>258.73779300000001</v>
      </c>
      <c r="G407" s="80">
        <f t="shared" si="13"/>
        <v>2.3025594864467421E-2</v>
      </c>
    </row>
    <row r="408" spans="2:7" x14ac:dyDescent="0.35">
      <c r="B408" s="114">
        <v>43433</v>
      </c>
      <c r="C408" s="1">
        <v>65.260002</v>
      </c>
      <c r="D408" s="116">
        <f t="shared" si="12"/>
        <v>1.9960848455128446E-3</v>
      </c>
      <c r="E408" s="115">
        <v>43433</v>
      </c>
      <c r="F408" s="1">
        <v>258.172394</v>
      </c>
      <c r="G408" s="80">
        <f t="shared" si="13"/>
        <v>-2.1852199999248408E-3</v>
      </c>
    </row>
    <row r="409" spans="2:7" x14ac:dyDescent="0.35">
      <c r="B409" s="114">
        <v>43434</v>
      </c>
      <c r="C409" s="1">
        <v>66.209998999999996</v>
      </c>
      <c r="D409" s="116">
        <f t="shared" si="12"/>
        <v>1.4557109575326035E-2</v>
      </c>
      <c r="E409" s="115">
        <v>43434</v>
      </c>
      <c r="F409" s="1">
        <v>259.74600199999998</v>
      </c>
      <c r="G409" s="80">
        <f t="shared" si="13"/>
        <v>6.0951830504386876E-3</v>
      </c>
    </row>
    <row r="410" spans="2:7" x14ac:dyDescent="0.35">
      <c r="B410" s="114">
        <v>43437</v>
      </c>
      <c r="C410" s="1">
        <v>66.949996999999996</v>
      </c>
      <c r="D410" s="116">
        <f t="shared" si="12"/>
        <v>1.1176529393996819E-2</v>
      </c>
      <c r="E410" s="115">
        <v>43437</v>
      </c>
      <c r="F410" s="1">
        <v>263.18542500000001</v>
      </c>
      <c r="G410" s="80">
        <f t="shared" si="13"/>
        <v>1.3241485811204261E-2</v>
      </c>
    </row>
    <row r="411" spans="2:7" x14ac:dyDescent="0.35">
      <c r="B411" s="114">
        <v>43438</v>
      </c>
      <c r="C411" s="1">
        <v>67.809997999999993</v>
      </c>
      <c r="D411" s="116">
        <f t="shared" si="12"/>
        <v>1.2845422532281771E-2</v>
      </c>
      <c r="E411" s="115">
        <v>43438</v>
      </c>
      <c r="F411" s="1">
        <v>254.65765400000001</v>
      </c>
      <c r="G411" s="80">
        <f t="shared" si="13"/>
        <v>-3.2402140050118662E-2</v>
      </c>
    </row>
    <row r="412" spans="2:7" x14ac:dyDescent="0.35">
      <c r="B412" s="114">
        <v>43440</v>
      </c>
      <c r="C412" s="1">
        <v>67.069999999999993</v>
      </c>
      <c r="D412" s="116">
        <f t="shared" si="12"/>
        <v>-1.0912815540858739E-2</v>
      </c>
      <c r="E412" s="115">
        <v>43440</v>
      </c>
      <c r="F412" s="1">
        <v>254.27124000000001</v>
      </c>
      <c r="G412" s="80">
        <f t="shared" si="13"/>
        <v>-1.5173861611086782E-3</v>
      </c>
    </row>
    <row r="413" spans="2:7" x14ac:dyDescent="0.35">
      <c r="B413" s="114">
        <v>43441</v>
      </c>
      <c r="C413" s="1">
        <v>67.339995999999999</v>
      </c>
      <c r="D413" s="116">
        <f t="shared" si="12"/>
        <v>4.0255852094827219E-3</v>
      </c>
      <c r="E413" s="115">
        <v>43441</v>
      </c>
      <c r="F413" s="1">
        <v>248.36299099999999</v>
      </c>
      <c r="G413" s="80">
        <f t="shared" si="13"/>
        <v>-2.3236009703653516E-2</v>
      </c>
    </row>
    <row r="414" spans="2:7" x14ac:dyDescent="0.35">
      <c r="B414" s="114">
        <v>43444</v>
      </c>
      <c r="C414" s="1">
        <v>67.180000000000007</v>
      </c>
      <c r="D414" s="116">
        <f t="shared" si="12"/>
        <v>-2.3759431170740264E-3</v>
      </c>
      <c r="E414" s="115">
        <v>43444</v>
      </c>
      <c r="F414" s="1">
        <v>248.834137</v>
      </c>
      <c r="G414" s="80">
        <f t="shared" si="13"/>
        <v>1.8970056613628256E-3</v>
      </c>
    </row>
    <row r="415" spans="2:7" x14ac:dyDescent="0.35">
      <c r="B415" s="114">
        <v>43445</v>
      </c>
      <c r="C415" s="1">
        <v>67.239998</v>
      </c>
      <c r="D415" s="116">
        <f t="shared" si="12"/>
        <v>8.9309318249468752E-4</v>
      </c>
      <c r="E415" s="115">
        <v>43445</v>
      </c>
      <c r="F415" s="1">
        <v>248.890747</v>
      </c>
      <c r="G415" s="80">
        <f t="shared" si="13"/>
        <v>2.2750093971232841E-4</v>
      </c>
    </row>
    <row r="416" spans="2:7" x14ac:dyDescent="0.35">
      <c r="B416" s="114">
        <v>43446</v>
      </c>
      <c r="C416" s="1">
        <v>67.209998999999996</v>
      </c>
      <c r="D416" s="116">
        <f t="shared" si="12"/>
        <v>-4.461481393857814E-4</v>
      </c>
      <c r="E416" s="115">
        <v>43446</v>
      </c>
      <c r="F416" s="1">
        <v>250.14392100000001</v>
      </c>
      <c r="G416" s="80">
        <f t="shared" si="13"/>
        <v>5.0350365174483616E-3</v>
      </c>
    </row>
    <row r="417" spans="2:7" x14ac:dyDescent="0.35">
      <c r="B417" s="114">
        <v>43447</v>
      </c>
      <c r="C417" s="1">
        <v>67.580001999999993</v>
      </c>
      <c r="D417" s="116">
        <f t="shared" si="12"/>
        <v>5.505177882832538E-3</v>
      </c>
      <c r="E417" s="115">
        <v>43447</v>
      </c>
      <c r="F417" s="1">
        <v>250.059158</v>
      </c>
      <c r="G417" s="80">
        <f t="shared" si="13"/>
        <v>-3.3885692548974426E-4</v>
      </c>
    </row>
    <row r="418" spans="2:7" x14ac:dyDescent="0.35">
      <c r="B418" s="114">
        <v>43448</v>
      </c>
      <c r="C418" s="1">
        <v>66.660004000000001</v>
      </c>
      <c r="D418" s="116">
        <f t="shared" si="12"/>
        <v>-1.3613465119459343E-2</v>
      </c>
      <c r="E418" s="115">
        <v>43448</v>
      </c>
      <c r="F418" s="1">
        <v>245.44186400000001</v>
      </c>
      <c r="G418" s="80">
        <f t="shared" si="13"/>
        <v>-1.8464806635876088E-2</v>
      </c>
    </row>
    <row r="419" spans="2:7" x14ac:dyDescent="0.35">
      <c r="B419" s="114">
        <v>43451</v>
      </c>
      <c r="C419" s="1">
        <v>64.839995999999999</v>
      </c>
      <c r="D419" s="116">
        <f t="shared" si="12"/>
        <v>-2.7302848646693773E-2</v>
      </c>
      <c r="E419" s="115">
        <v>43451</v>
      </c>
      <c r="F419" s="1">
        <v>240.62669399999999</v>
      </c>
      <c r="G419" s="80">
        <f t="shared" si="13"/>
        <v>-1.9618372846125481E-2</v>
      </c>
    </row>
    <row r="420" spans="2:7" x14ac:dyDescent="0.35">
      <c r="B420" s="114">
        <v>43452</v>
      </c>
      <c r="C420" s="1">
        <v>64.370002999999997</v>
      </c>
      <c r="D420" s="116">
        <f t="shared" si="12"/>
        <v>-7.2485044570330072E-3</v>
      </c>
      <c r="E420" s="115">
        <v>43452</v>
      </c>
      <c r="F420" s="1">
        <v>240.36283900000001</v>
      </c>
      <c r="G420" s="80">
        <f t="shared" si="13"/>
        <v>-1.0965325401510865E-3</v>
      </c>
    </row>
    <row r="421" spans="2:7" x14ac:dyDescent="0.35">
      <c r="B421" s="114">
        <v>43453</v>
      </c>
      <c r="C421" s="1">
        <v>64.209998999999996</v>
      </c>
      <c r="D421" s="116">
        <f t="shared" si="12"/>
        <v>-2.4856919767426563E-3</v>
      </c>
      <c r="E421" s="115">
        <v>43453</v>
      </c>
      <c r="F421" s="1">
        <v>236.763229</v>
      </c>
      <c r="G421" s="80">
        <f t="shared" si="13"/>
        <v>-1.4975734248171418E-2</v>
      </c>
    </row>
    <row r="422" spans="2:7" x14ac:dyDescent="0.35">
      <c r="B422" s="114">
        <v>43454</v>
      </c>
      <c r="C422" s="1">
        <v>64.180000000000007</v>
      </c>
      <c r="D422" s="116">
        <f t="shared" si="12"/>
        <v>-4.6720137777901932E-4</v>
      </c>
      <c r="E422" s="115">
        <v>43454</v>
      </c>
      <c r="F422" s="1">
        <v>232.90922499999999</v>
      </c>
      <c r="G422" s="80">
        <f t="shared" si="13"/>
        <v>-1.6277882407153704E-2</v>
      </c>
    </row>
    <row r="423" spans="2:7" x14ac:dyDescent="0.35">
      <c r="B423" s="114">
        <v>43455</v>
      </c>
      <c r="C423" s="1">
        <v>64.040001000000004</v>
      </c>
      <c r="D423" s="116">
        <f t="shared" si="12"/>
        <v>-2.1813493300093965E-3</v>
      </c>
      <c r="E423" s="115">
        <v>43455</v>
      </c>
      <c r="F423" s="1">
        <v>228.137024</v>
      </c>
      <c r="G423" s="80">
        <f t="shared" si="13"/>
        <v>-2.0489531919570793E-2</v>
      </c>
    </row>
    <row r="424" spans="2:7" x14ac:dyDescent="0.35">
      <c r="B424" s="114">
        <v>43458</v>
      </c>
      <c r="C424" s="1">
        <v>60.369999</v>
      </c>
      <c r="D424" s="116">
        <f t="shared" si="12"/>
        <v>-5.7307962877764532E-2</v>
      </c>
      <c r="E424" s="115">
        <v>43458</v>
      </c>
      <c r="F424" s="1">
        <v>222.108994</v>
      </c>
      <c r="G424" s="80">
        <f t="shared" si="13"/>
        <v>-2.6422848401844678E-2</v>
      </c>
    </row>
    <row r="425" spans="2:7" x14ac:dyDescent="0.35">
      <c r="B425" s="114">
        <v>43460</v>
      </c>
      <c r="C425" s="1">
        <v>61.290000999999997</v>
      </c>
      <c r="D425" s="116">
        <f t="shared" si="12"/>
        <v>1.5239390678141252E-2</v>
      </c>
      <c r="E425" s="115">
        <v>43460</v>
      </c>
      <c r="F425" s="1">
        <v>233.33100899999999</v>
      </c>
      <c r="G425" s="80">
        <f t="shared" si="13"/>
        <v>5.0524811255504579E-2</v>
      </c>
    </row>
    <row r="426" spans="2:7" x14ac:dyDescent="0.35">
      <c r="B426" s="114">
        <v>43461</v>
      </c>
      <c r="C426" s="1">
        <v>62.049999</v>
      </c>
      <c r="D426" s="116">
        <f t="shared" si="12"/>
        <v>1.240003242943336E-2</v>
      </c>
      <c r="E426" s="115">
        <v>43461</v>
      </c>
      <c r="F426" s="1">
        <v>235.12239099999999</v>
      </c>
      <c r="G426" s="80">
        <f t="shared" si="13"/>
        <v>7.6774279067211284E-3</v>
      </c>
    </row>
    <row r="427" spans="2:7" x14ac:dyDescent="0.35">
      <c r="B427" s="114">
        <v>43462</v>
      </c>
      <c r="C427" s="1">
        <v>62.130001</v>
      </c>
      <c r="D427" s="116">
        <f t="shared" si="12"/>
        <v>1.289315089271804E-3</v>
      </c>
      <c r="E427" s="115">
        <v>43462</v>
      </c>
      <c r="F427" s="1">
        <v>234.81904599999999</v>
      </c>
      <c r="G427" s="80">
        <f t="shared" si="13"/>
        <v>-1.290157856552281E-3</v>
      </c>
    </row>
    <row r="428" spans="2:7" x14ac:dyDescent="0.35">
      <c r="B428" s="114">
        <v>43465</v>
      </c>
      <c r="C428" s="1">
        <v>62.779998999999997</v>
      </c>
      <c r="D428" s="116">
        <f t="shared" si="12"/>
        <v>1.046190229419112E-2</v>
      </c>
      <c r="E428" s="115">
        <v>43465</v>
      </c>
      <c r="F428" s="1">
        <v>236.87579299999999</v>
      </c>
      <c r="G428" s="80">
        <f t="shared" si="13"/>
        <v>8.7588593644145948E-3</v>
      </c>
    </row>
    <row r="429" spans="2:7" x14ac:dyDescent="0.35">
      <c r="B429" s="114">
        <v>43467</v>
      </c>
      <c r="C429" s="1">
        <v>61.27</v>
      </c>
      <c r="D429" s="116">
        <f t="shared" si="12"/>
        <v>-2.4052230392676392E-2</v>
      </c>
      <c r="E429" s="115">
        <v>43467</v>
      </c>
      <c r="F429" s="1">
        <v>237.122253</v>
      </c>
      <c r="G429" s="80">
        <f t="shared" si="13"/>
        <v>1.0404608967367688E-3</v>
      </c>
    </row>
    <row r="430" spans="2:7" x14ac:dyDescent="0.35">
      <c r="B430" s="114">
        <v>43468</v>
      </c>
      <c r="C430" s="1">
        <v>61.73</v>
      </c>
      <c r="D430" s="116">
        <f t="shared" si="12"/>
        <v>7.5077525705890928E-3</v>
      </c>
      <c r="E430" s="115">
        <v>43468</v>
      </c>
      <c r="F430" s="1">
        <v>231.463852</v>
      </c>
      <c r="G430" s="80">
        <f t="shared" si="13"/>
        <v>-2.3862800426411257E-2</v>
      </c>
    </row>
    <row r="431" spans="2:7" x14ac:dyDescent="0.35">
      <c r="B431" s="114">
        <v>43469</v>
      </c>
      <c r="C431" s="1">
        <v>62.790000999999997</v>
      </c>
      <c r="D431" s="116">
        <f t="shared" si="12"/>
        <v>1.7171569739186779E-2</v>
      </c>
      <c r="E431" s="115">
        <v>43469</v>
      </c>
      <c r="F431" s="1">
        <v>239.21688800000001</v>
      </c>
      <c r="G431" s="80">
        <f t="shared" si="13"/>
        <v>3.3495666528525626E-2</v>
      </c>
    </row>
    <row r="432" spans="2:7" x14ac:dyDescent="0.35">
      <c r="B432" s="114">
        <v>43472</v>
      </c>
      <c r="C432" s="1">
        <v>62.599997999999999</v>
      </c>
      <c r="D432" s="116">
        <f t="shared" si="12"/>
        <v>-3.0260072778147793E-3</v>
      </c>
      <c r="E432" s="115">
        <v>43472</v>
      </c>
      <c r="F432" s="1">
        <v>241.10301200000001</v>
      </c>
      <c r="G432" s="80">
        <f t="shared" si="13"/>
        <v>7.884577112298171E-3</v>
      </c>
    </row>
    <row r="433" spans="2:7" x14ac:dyDescent="0.35">
      <c r="B433" s="114">
        <v>43473</v>
      </c>
      <c r="C433" s="1">
        <v>63.639999000000003</v>
      </c>
      <c r="D433" s="116">
        <f t="shared" si="12"/>
        <v>1.6613435035573065E-2</v>
      </c>
      <c r="E433" s="115">
        <v>43473</v>
      </c>
      <c r="F433" s="1">
        <v>243.368225</v>
      </c>
      <c r="G433" s="80">
        <f t="shared" si="13"/>
        <v>9.3952082191324452E-3</v>
      </c>
    </row>
    <row r="434" spans="2:7" x14ac:dyDescent="0.35">
      <c r="B434" s="114">
        <v>43474</v>
      </c>
      <c r="C434" s="1">
        <v>62.540000999999997</v>
      </c>
      <c r="D434" s="116">
        <f t="shared" si="12"/>
        <v>-1.7284695431877779E-2</v>
      </c>
      <c r="E434" s="115">
        <v>43474</v>
      </c>
      <c r="F434" s="1">
        <v>244.50563</v>
      </c>
      <c r="G434" s="80">
        <f t="shared" si="13"/>
        <v>4.6735969742968753E-3</v>
      </c>
    </row>
    <row r="435" spans="2:7" x14ac:dyDescent="0.35">
      <c r="B435" s="114">
        <v>43475</v>
      </c>
      <c r="C435" s="1">
        <v>63.880001</v>
      </c>
      <c r="D435" s="116">
        <f t="shared" si="12"/>
        <v>2.1426286833605958E-2</v>
      </c>
      <c r="E435" s="115">
        <v>43475</v>
      </c>
      <c r="F435" s="1">
        <v>245.368134</v>
      </c>
      <c r="G435" s="80">
        <f t="shared" si="13"/>
        <v>3.5275424946247711E-3</v>
      </c>
    </row>
    <row r="436" spans="2:7" x14ac:dyDescent="0.35">
      <c r="B436" s="114">
        <v>43476</v>
      </c>
      <c r="C436" s="1">
        <v>63.610000999999997</v>
      </c>
      <c r="D436" s="116">
        <f t="shared" si="12"/>
        <v>-4.2266749494885439E-3</v>
      </c>
      <c r="E436" s="115">
        <v>43476</v>
      </c>
      <c r="F436" s="1">
        <v>245.46292099999999</v>
      </c>
      <c r="G436" s="80">
        <f t="shared" si="13"/>
        <v>3.8630525673719567E-4</v>
      </c>
    </row>
    <row r="437" spans="2:7" x14ac:dyDescent="0.35">
      <c r="B437" s="114">
        <v>43479</v>
      </c>
      <c r="C437" s="1">
        <v>62.189999</v>
      </c>
      <c r="D437" s="116">
        <f t="shared" si="12"/>
        <v>-2.2323565126181916E-2</v>
      </c>
      <c r="E437" s="115">
        <v>43479</v>
      </c>
      <c r="F437" s="1">
        <v>243.965408</v>
      </c>
      <c r="G437" s="80">
        <f t="shared" si="13"/>
        <v>-6.100770714775279E-3</v>
      </c>
    </row>
    <row r="438" spans="2:7" x14ac:dyDescent="0.35">
      <c r="B438" s="114">
        <v>43480</v>
      </c>
      <c r="C438" s="1">
        <v>63.77</v>
      </c>
      <c r="D438" s="116">
        <f t="shared" si="12"/>
        <v>2.5406030316868198E-2</v>
      </c>
      <c r="E438" s="115">
        <v>43480</v>
      </c>
      <c r="F438" s="1">
        <v>246.76147499999999</v>
      </c>
      <c r="G438" s="80">
        <f t="shared" si="13"/>
        <v>1.1460915803276479E-2</v>
      </c>
    </row>
    <row r="439" spans="2:7" x14ac:dyDescent="0.35">
      <c r="B439" s="114">
        <v>43481</v>
      </c>
      <c r="C439" s="1">
        <v>64.239998</v>
      </c>
      <c r="D439" s="116">
        <f t="shared" si="12"/>
        <v>7.3702054257487343E-3</v>
      </c>
      <c r="E439" s="115">
        <v>43481</v>
      </c>
      <c r="F439" s="1">
        <v>247.35858200000001</v>
      </c>
      <c r="G439" s="80">
        <f t="shared" si="13"/>
        <v>2.419773994299647E-3</v>
      </c>
    </row>
    <row r="440" spans="2:7" x14ac:dyDescent="0.35">
      <c r="B440" s="114">
        <v>43482</v>
      </c>
      <c r="C440" s="1">
        <v>64.779999000000004</v>
      </c>
      <c r="D440" s="116">
        <f t="shared" si="12"/>
        <v>8.4059934123908858E-3</v>
      </c>
      <c r="E440" s="115">
        <v>43482</v>
      </c>
      <c r="F440" s="1">
        <v>249.23516799999999</v>
      </c>
      <c r="G440" s="80">
        <f t="shared" si="13"/>
        <v>7.5865004756534979E-3</v>
      </c>
    </row>
    <row r="441" spans="2:7" x14ac:dyDescent="0.35">
      <c r="B441" s="114">
        <v>43483</v>
      </c>
      <c r="C441" s="1">
        <v>65.650002000000001</v>
      </c>
      <c r="D441" s="116">
        <f t="shared" si="12"/>
        <v>1.3430117527479383E-2</v>
      </c>
      <c r="E441" s="115">
        <v>43483</v>
      </c>
      <c r="F441" s="1">
        <v>252.552505</v>
      </c>
      <c r="G441" s="80">
        <f t="shared" si="13"/>
        <v>1.3310067863296119E-2</v>
      </c>
    </row>
    <row r="442" spans="2:7" x14ac:dyDescent="0.35">
      <c r="B442" s="114">
        <v>43487</v>
      </c>
      <c r="C442" s="1">
        <v>65.699996999999996</v>
      </c>
      <c r="D442" s="116">
        <f t="shared" si="12"/>
        <v>7.6153843833844169E-4</v>
      </c>
      <c r="E442" s="115">
        <v>43487</v>
      </c>
      <c r="F442" s="1">
        <v>249.140411</v>
      </c>
      <c r="G442" s="80">
        <f t="shared" si="13"/>
        <v>-1.3510434196643569E-2</v>
      </c>
    </row>
    <row r="443" spans="2:7" x14ac:dyDescent="0.35">
      <c r="B443" s="114">
        <v>43488</v>
      </c>
      <c r="C443" s="1">
        <v>65.589995999999999</v>
      </c>
      <c r="D443" s="116">
        <f t="shared" si="12"/>
        <v>-1.6742923138945791E-3</v>
      </c>
      <c r="E443" s="115">
        <v>43488</v>
      </c>
      <c r="F443" s="1">
        <v>249.661697</v>
      </c>
      <c r="G443" s="80">
        <f t="shared" si="13"/>
        <v>2.0923382036164475E-3</v>
      </c>
    </row>
    <row r="444" spans="2:7" x14ac:dyDescent="0.35">
      <c r="B444" s="114">
        <v>43489</v>
      </c>
      <c r="C444" s="1">
        <v>65.029999000000004</v>
      </c>
      <c r="D444" s="116">
        <f t="shared" si="12"/>
        <v>-8.5378416549986621E-3</v>
      </c>
      <c r="E444" s="115">
        <v>43489</v>
      </c>
      <c r="F444" s="1">
        <v>249.79440299999999</v>
      </c>
      <c r="G444" s="80">
        <f t="shared" si="13"/>
        <v>5.3154329075951389E-4</v>
      </c>
    </row>
    <row r="445" spans="2:7" x14ac:dyDescent="0.35">
      <c r="B445" s="114">
        <v>43490</v>
      </c>
      <c r="C445" s="1">
        <v>64.5</v>
      </c>
      <c r="D445" s="116">
        <f t="shared" si="12"/>
        <v>-8.1500693241592023E-3</v>
      </c>
      <c r="E445" s="115">
        <v>43490</v>
      </c>
      <c r="F445" s="1">
        <v>251.90801999999999</v>
      </c>
      <c r="G445" s="80">
        <f t="shared" si="13"/>
        <v>8.4614265756787401E-3</v>
      </c>
    </row>
    <row r="446" spans="2:7" x14ac:dyDescent="0.35">
      <c r="B446" s="114">
        <v>43493</v>
      </c>
      <c r="C446" s="1">
        <v>65.209998999999996</v>
      </c>
      <c r="D446" s="116">
        <f t="shared" si="12"/>
        <v>1.1007736434108469E-2</v>
      </c>
      <c r="E446" s="115">
        <v>43493</v>
      </c>
      <c r="F446" s="1">
        <v>249.99345400000001</v>
      </c>
      <c r="G446" s="80">
        <f t="shared" si="13"/>
        <v>-7.6002582212347956E-3</v>
      </c>
    </row>
    <row r="447" spans="2:7" x14ac:dyDescent="0.35">
      <c r="B447" s="114">
        <v>43494</v>
      </c>
      <c r="C447" s="1">
        <v>65.519997000000004</v>
      </c>
      <c r="D447" s="116">
        <f t="shared" si="12"/>
        <v>4.7538415082632856E-3</v>
      </c>
      <c r="E447" s="115">
        <v>43494</v>
      </c>
      <c r="F447" s="1">
        <v>249.661697</v>
      </c>
      <c r="G447" s="80">
        <f t="shared" si="13"/>
        <v>-1.3270627478110298E-3</v>
      </c>
    </row>
    <row r="448" spans="2:7" x14ac:dyDescent="0.35">
      <c r="B448" s="114">
        <v>43495</v>
      </c>
      <c r="C448" s="1">
        <v>66.989998</v>
      </c>
      <c r="D448" s="116">
        <f t="shared" si="12"/>
        <v>2.2435913725698069E-2</v>
      </c>
      <c r="E448" s="115">
        <v>43495</v>
      </c>
      <c r="F448" s="1">
        <v>253.61407500000001</v>
      </c>
      <c r="G448" s="80">
        <f t="shared" si="13"/>
        <v>1.5830934610686437E-2</v>
      </c>
    </row>
    <row r="449" spans="2:7" x14ac:dyDescent="0.35">
      <c r="B449" s="114">
        <v>43496</v>
      </c>
      <c r="C449" s="1">
        <v>67.889999000000003</v>
      </c>
      <c r="D449" s="116">
        <f t="shared" si="12"/>
        <v>1.3434856349749454E-2</v>
      </c>
      <c r="E449" s="115">
        <v>43496</v>
      </c>
      <c r="F449" s="1">
        <v>255.84137000000001</v>
      </c>
      <c r="G449" s="80">
        <f t="shared" si="13"/>
        <v>8.7822215703130743E-3</v>
      </c>
    </row>
    <row r="450" spans="2:7" x14ac:dyDescent="0.35">
      <c r="B450" s="114">
        <v>43497</v>
      </c>
      <c r="C450" s="1">
        <v>67.080001999999993</v>
      </c>
      <c r="D450" s="116">
        <f t="shared" si="12"/>
        <v>-1.1931020944631474E-2</v>
      </c>
      <c r="E450" s="115">
        <v>43497</v>
      </c>
      <c r="F450" s="1">
        <v>255.96461500000001</v>
      </c>
      <c r="G450" s="80">
        <f t="shared" si="13"/>
        <v>4.8172428094798411E-4</v>
      </c>
    </row>
    <row r="451" spans="2:7" x14ac:dyDescent="0.35">
      <c r="B451" s="114">
        <v>43500</v>
      </c>
      <c r="C451" s="1">
        <v>66.940002000000007</v>
      </c>
      <c r="D451" s="116">
        <f t="shared" si="12"/>
        <v>-2.0870601643689034E-3</v>
      </c>
      <c r="E451" s="115">
        <v>43500</v>
      </c>
      <c r="F451" s="1">
        <v>257.76544200000001</v>
      </c>
      <c r="G451" s="80">
        <f t="shared" si="13"/>
        <v>7.0354529277415869E-3</v>
      </c>
    </row>
    <row r="452" spans="2:7" x14ac:dyDescent="0.35">
      <c r="B452" s="114">
        <v>43501</v>
      </c>
      <c r="C452" s="1">
        <v>67.139999000000003</v>
      </c>
      <c r="D452" s="116">
        <f t="shared" si="12"/>
        <v>2.9877053185626765E-3</v>
      </c>
      <c r="E452" s="115">
        <v>43501</v>
      </c>
      <c r="F452" s="1">
        <v>258.84594700000002</v>
      </c>
      <c r="G452" s="80">
        <f t="shared" si="13"/>
        <v>4.1918148205453256E-3</v>
      </c>
    </row>
    <row r="453" spans="2:7" x14ac:dyDescent="0.35">
      <c r="B453" s="114">
        <v>43502</v>
      </c>
      <c r="C453" s="1">
        <v>66.419998000000007</v>
      </c>
      <c r="D453" s="116">
        <f t="shared" si="12"/>
        <v>-1.0723875643787191E-2</v>
      </c>
      <c r="E453" s="115">
        <v>43502</v>
      </c>
      <c r="F453" s="1">
        <v>258.50470000000001</v>
      </c>
      <c r="G453" s="80">
        <f t="shared" si="13"/>
        <v>-1.3183401322486607E-3</v>
      </c>
    </row>
    <row r="454" spans="2:7" x14ac:dyDescent="0.35">
      <c r="B454" s="114">
        <v>43503</v>
      </c>
      <c r="C454" s="1">
        <v>67.930000000000007</v>
      </c>
      <c r="D454" s="116">
        <f t="shared" si="12"/>
        <v>2.2734147026020685E-2</v>
      </c>
      <c r="E454" s="115">
        <v>43503</v>
      </c>
      <c r="F454" s="1">
        <v>256.04046599999998</v>
      </c>
      <c r="G454" s="80">
        <f t="shared" si="13"/>
        <v>-9.5326467952034644E-3</v>
      </c>
    </row>
    <row r="455" spans="2:7" x14ac:dyDescent="0.35">
      <c r="B455" s="114">
        <v>43504</v>
      </c>
      <c r="C455" s="1">
        <v>69.430000000000007</v>
      </c>
      <c r="D455" s="116">
        <f t="shared" si="12"/>
        <v>2.2081554541439716E-2</v>
      </c>
      <c r="E455" s="115">
        <v>43504</v>
      </c>
      <c r="F455" s="1">
        <v>256.35320999999999</v>
      </c>
      <c r="G455" s="80">
        <f t="shared" si="13"/>
        <v>1.2214631729345832E-3</v>
      </c>
    </row>
    <row r="456" spans="2:7" x14ac:dyDescent="0.35">
      <c r="B456" s="114">
        <v>43507</v>
      </c>
      <c r="C456" s="1">
        <v>70.309997999999993</v>
      </c>
      <c r="D456" s="116">
        <f t="shared" ref="D456:D519" si="14">(C456-C455)/C455</f>
        <v>1.267460751836362E-2</v>
      </c>
      <c r="E456" s="115">
        <v>43507</v>
      </c>
      <c r="F456" s="1">
        <v>256.49539199999998</v>
      </c>
      <c r="G456" s="80">
        <f t="shared" ref="G456:G519" si="15">(F456-F455)/F455</f>
        <v>5.5463319534789965E-4</v>
      </c>
    </row>
    <row r="457" spans="2:7" x14ac:dyDescent="0.35">
      <c r="B457" s="114">
        <v>43508</v>
      </c>
      <c r="C457" s="1">
        <v>70.419998000000007</v>
      </c>
      <c r="D457" s="116">
        <f t="shared" si="14"/>
        <v>1.5645001156167526E-3</v>
      </c>
      <c r="E457" s="115">
        <v>43508</v>
      </c>
      <c r="F457" s="1">
        <v>259.79373199999998</v>
      </c>
      <c r="G457" s="80">
        <f t="shared" si="15"/>
        <v>1.2859256356543031E-2</v>
      </c>
    </row>
    <row r="458" spans="2:7" x14ac:dyDescent="0.35">
      <c r="B458" s="114">
        <v>43509</v>
      </c>
      <c r="C458" s="1">
        <v>70.389999000000003</v>
      </c>
      <c r="D458" s="116">
        <f t="shared" si="14"/>
        <v>-4.260011481398176E-4</v>
      </c>
      <c r="E458" s="115">
        <v>43509</v>
      </c>
      <c r="F458" s="1">
        <v>260.63732900000002</v>
      </c>
      <c r="G458" s="80">
        <f t="shared" si="15"/>
        <v>3.247179958906958E-3</v>
      </c>
    </row>
    <row r="459" spans="2:7" x14ac:dyDescent="0.35">
      <c r="B459" s="114">
        <v>43510</v>
      </c>
      <c r="C459" s="1">
        <v>69.529999000000004</v>
      </c>
      <c r="D459" s="116">
        <f t="shared" si="14"/>
        <v>-1.2217644725353661E-2</v>
      </c>
      <c r="E459" s="115">
        <v>43510</v>
      </c>
      <c r="F459" s="1">
        <v>260.05917399999998</v>
      </c>
      <c r="G459" s="80">
        <f t="shared" si="15"/>
        <v>-2.2182355927996712E-3</v>
      </c>
    </row>
    <row r="460" spans="2:7" x14ac:dyDescent="0.35">
      <c r="B460" s="114">
        <v>43511</v>
      </c>
      <c r="C460" s="1">
        <v>69.639999000000003</v>
      </c>
      <c r="D460" s="116">
        <f t="shared" si="14"/>
        <v>1.5820509360283384E-3</v>
      </c>
      <c r="E460" s="115">
        <v>43511</v>
      </c>
      <c r="F460" s="1">
        <v>262.89309700000001</v>
      </c>
      <c r="G460" s="80">
        <f t="shared" si="15"/>
        <v>1.0897223721859653E-2</v>
      </c>
    </row>
    <row r="461" spans="2:7" x14ac:dyDescent="0.35">
      <c r="B461" s="114">
        <v>43515</v>
      </c>
      <c r="C461" s="1">
        <v>69.800003000000004</v>
      </c>
      <c r="D461" s="116">
        <f t="shared" si="14"/>
        <v>2.297587626329528E-3</v>
      </c>
      <c r="E461" s="115">
        <v>43515</v>
      </c>
      <c r="F461" s="1">
        <v>263.34808299999997</v>
      </c>
      <c r="G461" s="80">
        <f t="shared" si="15"/>
        <v>1.7306882728836451E-3</v>
      </c>
    </row>
    <row r="462" spans="2:7" x14ac:dyDescent="0.35">
      <c r="B462" s="114">
        <v>43516</v>
      </c>
      <c r="C462" s="1">
        <v>70.120002999999997</v>
      </c>
      <c r="D462" s="116">
        <f t="shared" si="14"/>
        <v>4.5845270235875656E-3</v>
      </c>
      <c r="E462" s="115">
        <v>43516</v>
      </c>
      <c r="F462" s="1">
        <v>263.878784</v>
      </c>
      <c r="G462" s="80">
        <f t="shared" si="15"/>
        <v>2.0152073785933804E-3</v>
      </c>
    </row>
    <row r="463" spans="2:7" x14ac:dyDescent="0.35">
      <c r="B463" s="114">
        <v>43517</v>
      </c>
      <c r="C463" s="1">
        <v>70.370002999999997</v>
      </c>
      <c r="D463" s="116">
        <f t="shared" si="14"/>
        <v>3.5653164475763074E-3</v>
      </c>
      <c r="E463" s="115">
        <v>43517</v>
      </c>
      <c r="F463" s="1">
        <v>262.94049100000001</v>
      </c>
      <c r="G463" s="80">
        <f t="shared" si="15"/>
        <v>-3.5557727899791572E-3</v>
      </c>
    </row>
    <row r="464" spans="2:7" x14ac:dyDescent="0.35">
      <c r="B464" s="114">
        <v>43518</v>
      </c>
      <c r="C464" s="1">
        <v>71.190002000000007</v>
      </c>
      <c r="D464" s="116">
        <f t="shared" si="14"/>
        <v>1.1652678201534395E-2</v>
      </c>
      <c r="E464" s="115">
        <v>43518</v>
      </c>
      <c r="F464" s="1">
        <v>264.57070900000002</v>
      </c>
      <c r="G464" s="80">
        <f t="shared" si="15"/>
        <v>6.1999503910564061E-3</v>
      </c>
    </row>
    <row r="465" spans="2:7" x14ac:dyDescent="0.35">
      <c r="B465" s="114">
        <v>43521</v>
      </c>
      <c r="C465" s="1">
        <v>70.589995999999999</v>
      </c>
      <c r="D465" s="116">
        <f t="shared" si="14"/>
        <v>-8.4282340657892887E-3</v>
      </c>
      <c r="E465" s="115">
        <v>43521</v>
      </c>
      <c r="F465" s="1">
        <v>264.93084700000003</v>
      </c>
      <c r="G465" s="80">
        <f t="shared" si="15"/>
        <v>1.3612164451659169E-3</v>
      </c>
    </row>
    <row r="466" spans="2:7" x14ac:dyDescent="0.35">
      <c r="B466" s="114">
        <v>43522</v>
      </c>
      <c r="C466" s="1">
        <v>70.690002000000007</v>
      </c>
      <c r="D466" s="116">
        <f t="shared" si="14"/>
        <v>1.4167163290391403E-3</v>
      </c>
      <c r="E466" s="115">
        <v>43522</v>
      </c>
      <c r="F466" s="1">
        <v>264.741333</v>
      </c>
      <c r="G466" s="80">
        <f t="shared" si="15"/>
        <v>-7.1533383955108487E-4</v>
      </c>
    </row>
    <row r="467" spans="2:7" x14ac:dyDescent="0.35">
      <c r="B467" s="114">
        <v>43523</v>
      </c>
      <c r="C467" s="1">
        <v>71.040001000000004</v>
      </c>
      <c r="D467" s="116">
        <f t="shared" si="14"/>
        <v>4.9511810736686188E-3</v>
      </c>
      <c r="E467" s="115">
        <v>43523</v>
      </c>
      <c r="F467" s="1">
        <v>264.62759399999999</v>
      </c>
      <c r="G467" s="80">
        <f t="shared" si="15"/>
        <v>-4.2962312953228796E-4</v>
      </c>
    </row>
    <row r="468" spans="2:7" x14ac:dyDescent="0.35">
      <c r="B468" s="114">
        <v>43524</v>
      </c>
      <c r="C468" s="1">
        <v>70.980002999999996</v>
      </c>
      <c r="D468" s="116">
        <f t="shared" si="14"/>
        <v>-8.4456642955294046E-4</v>
      </c>
      <c r="E468" s="115">
        <v>43524</v>
      </c>
      <c r="F468" s="1">
        <v>264.13473499999998</v>
      </c>
      <c r="G468" s="80">
        <f t="shared" si="15"/>
        <v>-1.86246261227017E-3</v>
      </c>
    </row>
    <row r="469" spans="2:7" x14ac:dyDescent="0.35">
      <c r="B469" s="114">
        <v>43525</v>
      </c>
      <c r="C469" s="1">
        <v>71.949996999999996</v>
      </c>
      <c r="D469" s="116">
        <f t="shared" si="14"/>
        <v>1.3665736249687111E-2</v>
      </c>
      <c r="E469" s="115">
        <v>43525</v>
      </c>
      <c r="F469" s="1">
        <v>265.783905</v>
      </c>
      <c r="G469" s="80">
        <f t="shared" si="15"/>
        <v>6.2436695423645303E-3</v>
      </c>
    </row>
    <row r="470" spans="2:7" x14ac:dyDescent="0.35">
      <c r="B470" s="114">
        <v>43528</v>
      </c>
      <c r="C470" s="1">
        <v>72</v>
      </c>
      <c r="D470" s="116">
        <f t="shared" si="14"/>
        <v>6.9496875726073753E-4</v>
      </c>
      <c r="E470" s="115">
        <v>43528</v>
      </c>
      <c r="F470" s="1">
        <v>264.81710800000002</v>
      </c>
      <c r="G470" s="80">
        <f t="shared" si="15"/>
        <v>-3.6375302710673373E-3</v>
      </c>
    </row>
    <row r="471" spans="2:7" x14ac:dyDescent="0.35">
      <c r="B471" s="114">
        <v>43529</v>
      </c>
      <c r="C471" s="1">
        <v>71.879997000000003</v>
      </c>
      <c r="D471" s="116">
        <f t="shared" si="14"/>
        <v>-1.6667083333332913E-3</v>
      </c>
      <c r="E471" s="115">
        <v>43529</v>
      </c>
      <c r="F471" s="1">
        <v>264.45693999999997</v>
      </c>
      <c r="G471" s="80">
        <f t="shared" si="15"/>
        <v>-1.3600631874585844E-3</v>
      </c>
    </row>
    <row r="472" spans="2:7" x14ac:dyDescent="0.35">
      <c r="B472" s="114">
        <v>43530</v>
      </c>
      <c r="C472" s="1">
        <v>72.089995999999999</v>
      </c>
      <c r="D472" s="116">
        <f t="shared" si="14"/>
        <v>2.921522103012835E-3</v>
      </c>
      <c r="E472" s="115">
        <v>43530</v>
      </c>
      <c r="F472" s="1">
        <v>262.85510299999999</v>
      </c>
      <c r="G472" s="80">
        <f t="shared" si="15"/>
        <v>-6.0570805969394834E-3</v>
      </c>
    </row>
    <row r="473" spans="2:7" x14ac:dyDescent="0.35">
      <c r="B473" s="114">
        <v>43531</v>
      </c>
      <c r="C473" s="1">
        <v>72.330001999999993</v>
      </c>
      <c r="D473" s="116">
        <f t="shared" si="14"/>
        <v>3.3292552825220567E-3</v>
      </c>
      <c r="E473" s="115">
        <v>43531</v>
      </c>
      <c r="F473" s="1">
        <v>260.65628099999998</v>
      </c>
      <c r="G473" s="80">
        <f t="shared" si="15"/>
        <v>-8.3651486119331944E-3</v>
      </c>
    </row>
    <row r="474" spans="2:7" x14ac:dyDescent="0.35">
      <c r="B474" s="114">
        <v>43532</v>
      </c>
      <c r="C474" s="1">
        <v>72.809997999999993</v>
      </c>
      <c r="D474" s="116">
        <f t="shared" si="14"/>
        <v>6.6361950328716968E-3</v>
      </c>
      <c r="E474" s="115">
        <v>43532</v>
      </c>
      <c r="F474" s="1">
        <v>260.13497899999999</v>
      </c>
      <c r="G474" s="80">
        <f t="shared" si="15"/>
        <v>-1.9999594792039234E-3</v>
      </c>
    </row>
    <row r="475" spans="2:7" x14ac:dyDescent="0.35">
      <c r="B475" s="114">
        <v>43535</v>
      </c>
      <c r="C475" s="1">
        <v>73.239998</v>
      </c>
      <c r="D475" s="116">
        <f t="shared" si="14"/>
        <v>5.9057823350030427E-3</v>
      </c>
      <c r="E475" s="115">
        <v>43535</v>
      </c>
      <c r="F475" s="1">
        <v>263.90725700000002</v>
      </c>
      <c r="G475" s="80">
        <f t="shared" si="15"/>
        <v>1.4501233223233807E-2</v>
      </c>
    </row>
    <row r="476" spans="2:7" x14ac:dyDescent="0.35">
      <c r="B476" s="114">
        <v>43536</v>
      </c>
      <c r="C476" s="1">
        <v>73</v>
      </c>
      <c r="D476" s="116">
        <f t="shared" si="14"/>
        <v>-3.2768706520172205E-3</v>
      </c>
      <c r="E476" s="115">
        <v>43536</v>
      </c>
      <c r="F476" s="1">
        <v>264.902466</v>
      </c>
      <c r="G476" s="80">
        <f t="shared" si="15"/>
        <v>3.7710558296621165E-3</v>
      </c>
    </row>
    <row r="477" spans="2:7" x14ac:dyDescent="0.35">
      <c r="B477" s="114">
        <v>43537</v>
      </c>
      <c r="C477" s="1">
        <v>72.720000999999996</v>
      </c>
      <c r="D477" s="116">
        <f t="shared" si="14"/>
        <v>-3.8356027397260777E-3</v>
      </c>
      <c r="E477" s="115">
        <v>43537</v>
      </c>
      <c r="F477" s="1">
        <v>266.655914</v>
      </c>
      <c r="G477" s="80">
        <f t="shared" si="15"/>
        <v>6.6192211287304202E-3</v>
      </c>
    </row>
    <row r="478" spans="2:7" x14ac:dyDescent="0.35">
      <c r="B478" s="114">
        <v>43538</v>
      </c>
      <c r="C478" s="1">
        <v>72.690002000000007</v>
      </c>
      <c r="D478" s="116">
        <f t="shared" si="14"/>
        <v>-4.1252749707730964E-4</v>
      </c>
      <c r="E478" s="115">
        <v>43538</v>
      </c>
      <c r="F478" s="1">
        <v>266.48525999999998</v>
      </c>
      <c r="G478" s="80">
        <f t="shared" si="15"/>
        <v>-6.3997830552527395E-4</v>
      </c>
    </row>
    <row r="479" spans="2:7" x14ac:dyDescent="0.35">
      <c r="B479" s="114">
        <v>43539</v>
      </c>
      <c r="C479" s="1">
        <v>73.019997000000004</v>
      </c>
      <c r="D479" s="116">
        <f t="shared" si="14"/>
        <v>4.5397577510040057E-3</v>
      </c>
      <c r="E479" s="115">
        <v>43539</v>
      </c>
      <c r="F479" s="1">
        <v>267.80181900000002</v>
      </c>
      <c r="G479" s="80">
        <f t="shared" si="15"/>
        <v>4.9404571194670982E-3</v>
      </c>
    </row>
    <row r="480" spans="2:7" x14ac:dyDescent="0.35">
      <c r="B480" s="114">
        <v>43542</v>
      </c>
      <c r="C480" s="1">
        <v>72.739998</v>
      </c>
      <c r="D480" s="116">
        <f t="shared" si="14"/>
        <v>-3.8345523350268511E-3</v>
      </c>
      <c r="E480" s="115">
        <v>43542</v>
      </c>
      <c r="F480" s="1">
        <v>268.77285799999999</v>
      </c>
      <c r="G480" s="80">
        <f t="shared" si="15"/>
        <v>3.6259611813912358E-3</v>
      </c>
    </row>
    <row r="481" spans="2:7" x14ac:dyDescent="0.35">
      <c r="B481" s="114">
        <v>43543</v>
      </c>
      <c r="C481" s="1">
        <v>71.849997999999999</v>
      </c>
      <c r="D481" s="116">
        <f t="shared" si="14"/>
        <v>-1.2235359148621375E-2</v>
      </c>
      <c r="E481" s="115">
        <v>43543</v>
      </c>
      <c r="F481" s="1">
        <v>268.839539</v>
      </c>
      <c r="G481" s="80">
        <f t="shared" si="15"/>
        <v>2.4809424767145526E-4</v>
      </c>
    </row>
    <row r="482" spans="2:7" x14ac:dyDescent="0.35">
      <c r="B482" s="114">
        <v>43544</v>
      </c>
      <c r="C482" s="1">
        <v>71.389999000000003</v>
      </c>
      <c r="D482" s="116">
        <f t="shared" si="14"/>
        <v>-6.4022131218430412E-3</v>
      </c>
      <c r="E482" s="115">
        <v>43544</v>
      </c>
      <c r="F482" s="1">
        <v>268.030304</v>
      </c>
      <c r="G482" s="80">
        <f t="shared" si="15"/>
        <v>-3.01010410525961E-3</v>
      </c>
    </row>
    <row r="483" spans="2:7" x14ac:dyDescent="0.35">
      <c r="B483" s="114">
        <v>43545</v>
      </c>
      <c r="C483" s="1">
        <v>72.650002000000001</v>
      </c>
      <c r="D483" s="116">
        <f t="shared" si="14"/>
        <v>1.764957301652291E-2</v>
      </c>
      <c r="E483" s="115">
        <v>43545</v>
      </c>
      <c r="F483" s="1">
        <v>271.05764799999997</v>
      </c>
      <c r="G483" s="80">
        <f t="shared" si="15"/>
        <v>1.1294782548170266E-2</v>
      </c>
    </row>
    <row r="484" spans="2:7" x14ac:dyDescent="0.35">
      <c r="B484" s="114">
        <v>43546</v>
      </c>
      <c r="C484" s="1">
        <v>72.870002999999997</v>
      </c>
      <c r="D484" s="116">
        <f t="shared" si="14"/>
        <v>3.0282311623335721E-3</v>
      </c>
      <c r="E484" s="115">
        <v>43546</v>
      </c>
      <c r="F484" s="1">
        <v>265.84082000000001</v>
      </c>
      <c r="G484" s="80">
        <f t="shared" si="15"/>
        <v>-1.9246193710055232E-2</v>
      </c>
    </row>
    <row r="485" spans="2:7" x14ac:dyDescent="0.35">
      <c r="B485" s="114">
        <v>43549</v>
      </c>
      <c r="C485" s="1">
        <v>73.580001999999993</v>
      </c>
      <c r="D485" s="116">
        <f t="shared" si="14"/>
        <v>9.7433644952642073E-3</v>
      </c>
      <c r="E485" s="115">
        <v>43549</v>
      </c>
      <c r="F485" s="1">
        <v>265.64089999999999</v>
      </c>
      <c r="G485" s="80">
        <f t="shared" si="15"/>
        <v>-7.5202897734072622E-4</v>
      </c>
    </row>
    <row r="486" spans="2:7" x14ac:dyDescent="0.35">
      <c r="B486" s="114">
        <v>43550</v>
      </c>
      <c r="C486" s="1">
        <v>74.330001999999993</v>
      </c>
      <c r="D486" s="116">
        <f t="shared" si="14"/>
        <v>1.0192986947730718E-2</v>
      </c>
      <c r="E486" s="115">
        <v>43550</v>
      </c>
      <c r="F486" s="1">
        <v>267.62103300000001</v>
      </c>
      <c r="G486" s="80">
        <f t="shared" si="15"/>
        <v>7.4541721549656829E-3</v>
      </c>
    </row>
    <row r="487" spans="2:7" x14ac:dyDescent="0.35">
      <c r="B487" s="114">
        <v>43551</v>
      </c>
      <c r="C487" s="1">
        <v>74.389999000000003</v>
      </c>
      <c r="D487" s="116">
        <f t="shared" si="14"/>
        <v>8.0717070342618651E-4</v>
      </c>
      <c r="E487" s="115">
        <v>43551</v>
      </c>
      <c r="F487" s="1">
        <v>266.221588</v>
      </c>
      <c r="G487" s="80">
        <f t="shared" si="15"/>
        <v>-5.2292040887534207E-3</v>
      </c>
    </row>
    <row r="488" spans="2:7" x14ac:dyDescent="0.35">
      <c r="B488" s="114">
        <v>43552</v>
      </c>
      <c r="C488" s="1">
        <v>73.430000000000007</v>
      </c>
      <c r="D488" s="116">
        <f t="shared" si="14"/>
        <v>-1.2904947074942106E-2</v>
      </c>
      <c r="E488" s="115">
        <v>43552</v>
      </c>
      <c r="F488" s="1">
        <v>267.230682</v>
      </c>
      <c r="G488" s="80">
        <f t="shared" si="15"/>
        <v>3.7904288963974049E-3</v>
      </c>
    </row>
    <row r="489" spans="2:7" x14ac:dyDescent="0.35">
      <c r="B489" s="114">
        <v>43553</v>
      </c>
      <c r="C489" s="1">
        <v>74.069999999999993</v>
      </c>
      <c r="D489" s="116">
        <f t="shared" si="14"/>
        <v>8.7157837396157744E-3</v>
      </c>
      <c r="E489" s="115">
        <v>43553</v>
      </c>
      <c r="F489" s="1">
        <v>268.91570999999999</v>
      </c>
      <c r="G489" s="80">
        <f t="shared" si="15"/>
        <v>6.3055184658773146E-3</v>
      </c>
    </row>
    <row r="490" spans="2:7" x14ac:dyDescent="0.35">
      <c r="B490" s="114">
        <v>43556</v>
      </c>
      <c r="C490" s="1">
        <v>73.199996999999996</v>
      </c>
      <c r="D490" s="116">
        <f t="shared" si="14"/>
        <v>-1.1745686512758162E-2</v>
      </c>
      <c r="E490" s="115">
        <v>43556</v>
      </c>
      <c r="F490" s="1">
        <v>272.104828</v>
      </c>
      <c r="G490" s="80">
        <f t="shared" si="15"/>
        <v>1.1859173270315847E-2</v>
      </c>
    </row>
    <row r="491" spans="2:7" x14ac:dyDescent="0.35">
      <c r="B491" s="114">
        <v>43557</v>
      </c>
      <c r="C491" s="1">
        <v>72.779999000000004</v>
      </c>
      <c r="D491" s="116">
        <f t="shared" si="14"/>
        <v>-5.7376778307790446E-3</v>
      </c>
      <c r="E491" s="115">
        <v>43557</v>
      </c>
      <c r="F491" s="1">
        <v>272.23812900000001</v>
      </c>
      <c r="G491" s="80">
        <f t="shared" si="15"/>
        <v>4.8988840433223486E-4</v>
      </c>
    </row>
    <row r="492" spans="2:7" x14ac:dyDescent="0.35">
      <c r="B492" s="114">
        <v>43558</v>
      </c>
      <c r="C492" s="1">
        <v>72.769997000000004</v>
      </c>
      <c r="D492" s="116">
        <f t="shared" si="14"/>
        <v>-1.3742786668628651E-4</v>
      </c>
      <c r="E492" s="115">
        <v>43558</v>
      </c>
      <c r="F492" s="1">
        <v>272.66650399999997</v>
      </c>
      <c r="G492" s="80">
        <f t="shared" si="15"/>
        <v>1.5735305027752375E-3</v>
      </c>
    </row>
    <row r="493" spans="2:7" x14ac:dyDescent="0.35">
      <c r="B493" s="114">
        <v>43559</v>
      </c>
      <c r="C493" s="1">
        <v>72.389999000000003</v>
      </c>
      <c r="D493" s="116">
        <f t="shared" si="14"/>
        <v>-5.2219048463063768E-3</v>
      </c>
      <c r="E493" s="115">
        <v>43559</v>
      </c>
      <c r="F493" s="1">
        <v>273.38998400000003</v>
      </c>
      <c r="G493" s="80">
        <f t="shared" si="15"/>
        <v>2.6533512161803783E-3</v>
      </c>
    </row>
    <row r="494" spans="2:7" x14ac:dyDescent="0.35">
      <c r="B494" s="114">
        <v>43560</v>
      </c>
      <c r="C494" s="1">
        <v>73.839995999999999</v>
      </c>
      <c r="D494" s="116">
        <f t="shared" si="14"/>
        <v>2.0030349772487164E-2</v>
      </c>
      <c r="E494" s="115">
        <v>43560</v>
      </c>
      <c r="F494" s="1">
        <v>274.71319599999998</v>
      </c>
      <c r="G494" s="80">
        <f t="shared" si="15"/>
        <v>4.8400163774835123E-3</v>
      </c>
    </row>
    <row r="495" spans="2:7" x14ac:dyDescent="0.35">
      <c r="B495" s="114">
        <v>43563</v>
      </c>
      <c r="C495" s="1">
        <v>72.650002000000001</v>
      </c>
      <c r="D495" s="116">
        <f t="shared" si="14"/>
        <v>-1.6115845943436923E-2</v>
      </c>
      <c r="E495" s="115">
        <v>43563</v>
      </c>
      <c r="F495" s="1">
        <v>274.92266799999999</v>
      </c>
      <c r="G495" s="80">
        <f t="shared" si="15"/>
        <v>7.6251160501225146E-4</v>
      </c>
    </row>
    <row r="496" spans="2:7" x14ac:dyDescent="0.35">
      <c r="B496" s="114">
        <v>43564</v>
      </c>
      <c r="C496" s="1">
        <v>72.589995999999999</v>
      </c>
      <c r="D496" s="116">
        <f t="shared" si="14"/>
        <v>-8.2596005984970705E-4</v>
      </c>
      <c r="E496" s="115">
        <v>43564</v>
      </c>
      <c r="F496" s="1">
        <v>273.51376299999998</v>
      </c>
      <c r="G496" s="80">
        <f t="shared" si="15"/>
        <v>-5.1247320210060102E-3</v>
      </c>
    </row>
    <row r="497" spans="2:7" x14ac:dyDescent="0.35">
      <c r="B497" s="114">
        <v>43565</v>
      </c>
      <c r="C497" s="1">
        <v>72.260002</v>
      </c>
      <c r="D497" s="116">
        <f t="shared" si="14"/>
        <v>-4.5459983218624125E-3</v>
      </c>
      <c r="E497" s="115">
        <v>43565</v>
      </c>
      <c r="F497" s="1">
        <v>274.44662499999998</v>
      </c>
      <c r="G497" s="80">
        <f t="shared" si="15"/>
        <v>3.4106583514044234E-3</v>
      </c>
    </row>
    <row r="498" spans="2:7" x14ac:dyDescent="0.35">
      <c r="B498" s="114">
        <v>43566</v>
      </c>
      <c r="C498" s="1">
        <v>72.879997000000003</v>
      </c>
      <c r="D498" s="116">
        <f t="shared" si="14"/>
        <v>8.5800578859657785E-3</v>
      </c>
      <c r="E498" s="115">
        <v>43566</v>
      </c>
      <c r="F498" s="1">
        <v>274.37051400000001</v>
      </c>
      <c r="G498" s="80">
        <f t="shared" si="15"/>
        <v>-2.7732532691910114E-4</v>
      </c>
    </row>
    <row r="499" spans="2:7" x14ac:dyDescent="0.35">
      <c r="B499" s="114">
        <v>43567</v>
      </c>
      <c r="C499" s="1">
        <v>72.919998000000007</v>
      </c>
      <c r="D499" s="116">
        <f t="shared" si="14"/>
        <v>5.488611641957632E-4</v>
      </c>
      <c r="E499" s="115">
        <v>43567</v>
      </c>
      <c r="F499" s="1">
        <v>276.22695900000002</v>
      </c>
      <c r="G499" s="80">
        <f t="shared" si="15"/>
        <v>6.7661971869178621E-3</v>
      </c>
    </row>
    <row r="500" spans="2:7" x14ac:dyDescent="0.35">
      <c r="B500" s="114">
        <v>43570</v>
      </c>
      <c r="C500" s="1">
        <v>72.709998999999996</v>
      </c>
      <c r="D500" s="116">
        <f t="shared" si="14"/>
        <v>-2.8798547142035091E-3</v>
      </c>
      <c r="E500" s="115">
        <v>43570</v>
      </c>
      <c r="F500" s="1">
        <v>276.046021</v>
      </c>
      <c r="G500" s="80">
        <f t="shared" si="15"/>
        <v>-6.5503381949053713E-4</v>
      </c>
    </row>
    <row r="501" spans="2:7" x14ac:dyDescent="0.35">
      <c r="B501" s="114">
        <v>43571</v>
      </c>
      <c r="C501" s="1">
        <v>71.980002999999996</v>
      </c>
      <c r="D501" s="116">
        <f t="shared" si="14"/>
        <v>-1.003982959757708E-2</v>
      </c>
      <c r="E501" s="115">
        <v>43571</v>
      </c>
      <c r="F501" s="1">
        <v>276.22695900000002</v>
      </c>
      <c r="G501" s="80">
        <f t="shared" si="15"/>
        <v>6.5546317003434013E-4</v>
      </c>
    </row>
    <row r="502" spans="2:7" x14ac:dyDescent="0.35">
      <c r="B502" s="114">
        <v>43572</v>
      </c>
      <c r="C502" s="1">
        <v>71.5</v>
      </c>
      <c r="D502" s="116">
        <f t="shared" si="14"/>
        <v>-6.6685604333747584E-3</v>
      </c>
      <c r="E502" s="115">
        <v>43572</v>
      </c>
      <c r="F502" s="1">
        <v>275.550995</v>
      </c>
      <c r="G502" s="80">
        <f t="shared" si="15"/>
        <v>-2.4471326131495432E-3</v>
      </c>
    </row>
    <row r="503" spans="2:7" x14ac:dyDescent="0.35">
      <c r="B503" s="114">
        <v>43573</v>
      </c>
      <c r="C503" s="1">
        <v>71.319999999999993</v>
      </c>
      <c r="D503" s="116">
        <f t="shared" si="14"/>
        <v>-2.5174825174826129E-3</v>
      </c>
      <c r="E503" s="115">
        <v>43573</v>
      </c>
      <c r="F503" s="1">
        <v>276.093658</v>
      </c>
      <c r="G503" s="80">
        <f t="shared" si="15"/>
        <v>1.9693741261939722E-3</v>
      </c>
    </row>
    <row r="504" spans="2:7" x14ac:dyDescent="0.35">
      <c r="B504" s="114">
        <v>43577</v>
      </c>
      <c r="C504" s="1">
        <v>70.809997999999993</v>
      </c>
      <c r="D504" s="116">
        <f t="shared" si="14"/>
        <v>-7.1508973639932711E-3</v>
      </c>
      <c r="E504" s="115">
        <v>43577</v>
      </c>
      <c r="F504" s="1">
        <v>276.33157299999999</v>
      </c>
      <c r="G504" s="80">
        <f t="shared" si="15"/>
        <v>8.6171845352560317E-4</v>
      </c>
    </row>
    <row r="505" spans="2:7" x14ac:dyDescent="0.35">
      <c r="B505" s="114">
        <v>43578</v>
      </c>
      <c r="C505" s="1">
        <v>71.150002000000001</v>
      </c>
      <c r="D505" s="116">
        <f t="shared" si="14"/>
        <v>4.8016383223172462E-3</v>
      </c>
      <c r="E505" s="115">
        <v>43578</v>
      </c>
      <c r="F505" s="1">
        <v>278.816284</v>
      </c>
      <c r="G505" s="80">
        <f t="shared" si="15"/>
        <v>8.9917738064625875E-3</v>
      </c>
    </row>
    <row r="506" spans="2:7" x14ac:dyDescent="0.35">
      <c r="B506" s="114">
        <v>43579</v>
      </c>
      <c r="C506" s="1">
        <v>71.959998999999996</v>
      </c>
      <c r="D506" s="116">
        <f t="shared" si="14"/>
        <v>1.1384356672259765E-2</v>
      </c>
      <c r="E506" s="115">
        <v>43579</v>
      </c>
      <c r="F506" s="1">
        <v>278.19754</v>
      </c>
      <c r="G506" s="80">
        <f t="shared" si="15"/>
        <v>-2.2191817175211776E-3</v>
      </c>
    </row>
    <row r="507" spans="2:7" x14ac:dyDescent="0.35">
      <c r="B507" s="114">
        <v>43580</v>
      </c>
      <c r="C507" s="1">
        <v>72.069999999999993</v>
      </c>
      <c r="D507" s="116">
        <f t="shared" si="14"/>
        <v>1.5286409328604481E-3</v>
      </c>
      <c r="E507" s="115">
        <v>43580</v>
      </c>
      <c r="F507" s="1">
        <v>278.02612299999998</v>
      </c>
      <c r="G507" s="80">
        <f t="shared" si="15"/>
        <v>-6.161700782832928E-4</v>
      </c>
    </row>
    <row r="508" spans="2:7" x14ac:dyDescent="0.35">
      <c r="B508" s="114">
        <v>43581</v>
      </c>
      <c r="C508" s="1">
        <v>72.160004000000001</v>
      </c>
      <c r="D508" s="116">
        <f t="shared" si="14"/>
        <v>1.248841404190475E-3</v>
      </c>
      <c r="E508" s="115">
        <v>43581</v>
      </c>
      <c r="F508" s="1">
        <v>279.320831</v>
      </c>
      <c r="G508" s="80">
        <f t="shared" si="15"/>
        <v>4.6567854345111815E-3</v>
      </c>
    </row>
    <row r="509" spans="2:7" x14ac:dyDescent="0.35">
      <c r="B509" s="114">
        <v>43584</v>
      </c>
      <c r="C509" s="1">
        <v>71.769997000000004</v>
      </c>
      <c r="D509" s="116">
        <f t="shared" si="14"/>
        <v>-5.4047530263440268E-3</v>
      </c>
      <c r="E509" s="115">
        <v>43584</v>
      </c>
      <c r="F509" s="1">
        <v>279.75869799999998</v>
      </c>
      <c r="G509" s="80">
        <f t="shared" si="15"/>
        <v>1.5676131222736585E-3</v>
      </c>
    </row>
    <row r="510" spans="2:7" x14ac:dyDescent="0.35">
      <c r="B510" s="114">
        <v>43585</v>
      </c>
      <c r="C510" s="1">
        <v>72.760002</v>
      </c>
      <c r="D510" s="116">
        <f t="shared" si="14"/>
        <v>1.3794134615889651E-2</v>
      </c>
      <c r="E510" s="115">
        <v>43585</v>
      </c>
      <c r="F510" s="1">
        <v>279.90154999999999</v>
      </c>
      <c r="G510" s="80">
        <f t="shared" si="15"/>
        <v>5.1062576792520271E-4</v>
      </c>
    </row>
    <row r="511" spans="2:7" x14ac:dyDescent="0.35">
      <c r="B511" s="114">
        <v>43586</v>
      </c>
      <c r="C511" s="1">
        <v>72.069999999999993</v>
      </c>
      <c r="D511" s="116">
        <f t="shared" si="14"/>
        <v>-9.4832597723129106E-3</v>
      </c>
      <c r="E511" s="115">
        <v>43586</v>
      </c>
      <c r="F511" s="1">
        <v>277.79769900000002</v>
      </c>
      <c r="G511" s="80">
        <f t="shared" si="15"/>
        <v>-7.5163963900877415E-3</v>
      </c>
    </row>
    <row r="512" spans="2:7" x14ac:dyDescent="0.35">
      <c r="B512" s="114">
        <v>43587</v>
      </c>
      <c r="C512" s="1">
        <v>71.800003000000004</v>
      </c>
      <c r="D512" s="116">
        <f t="shared" si="14"/>
        <v>-3.7463160815871988E-3</v>
      </c>
      <c r="E512" s="115">
        <v>43587</v>
      </c>
      <c r="F512" s="1">
        <v>277.19790599999999</v>
      </c>
      <c r="G512" s="80">
        <f t="shared" si="15"/>
        <v>-2.1590999571239563E-3</v>
      </c>
    </row>
    <row r="513" spans="2:7" x14ac:dyDescent="0.35">
      <c r="B513" s="114">
        <v>43588</v>
      </c>
      <c r="C513" s="1">
        <v>74.489998</v>
      </c>
      <c r="D513" s="116">
        <f t="shared" si="14"/>
        <v>3.7465109855218198E-2</v>
      </c>
      <c r="E513" s="115">
        <v>43588</v>
      </c>
      <c r="F513" s="1">
        <v>279.91104100000001</v>
      </c>
      <c r="G513" s="80">
        <f t="shared" si="15"/>
        <v>9.7877182376695966E-3</v>
      </c>
    </row>
    <row r="514" spans="2:7" x14ac:dyDescent="0.35">
      <c r="B514" s="114">
        <v>43591</v>
      </c>
      <c r="C514" s="1">
        <v>74.739998</v>
      </c>
      <c r="D514" s="116">
        <f t="shared" si="14"/>
        <v>3.356155278726145E-3</v>
      </c>
      <c r="E514" s="115">
        <v>43591</v>
      </c>
      <c r="F514" s="1">
        <v>278.75912499999998</v>
      </c>
      <c r="G514" s="80">
        <f t="shared" si="15"/>
        <v>-4.1152931870237601E-3</v>
      </c>
    </row>
    <row r="515" spans="2:7" x14ac:dyDescent="0.35">
      <c r="B515" s="114">
        <v>43592</v>
      </c>
      <c r="C515" s="1">
        <v>74.650002000000001</v>
      </c>
      <c r="D515" s="116">
        <f t="shared" si="14"/>
        <v>-1.2041209848573891E-3</v>
      </c>
      <c r="E515" s="115">
        <v>43592</v>
      </c>
      <c r="F515" s="1">
        <v>274.10400399999997</v>
      </c>
      <c r="G515" s="80">
        <f t="shared" si="15"/>
        <v>-1.6699438986974898E-2</v>
      </c>
    </row>
    <row r="516" spans="2:7" x14ac:dyDescent="0.35">
      <c r="B516" s="114">
        <v>43593</v>
      </c>
      <c r="C516" s="1">
        <v>73.860000999999997</v>
      </c>
      <c r="D516" s="116">
        <f t="shared" si="14"/>
        <v>-1.0582732469317331E-2</v>
      </c>
      <c r="E516" s="115">
        <v>43593</v>
      </c>
      <c r="F516" s="1">
        <v>273.723206</v>
      </c>
      <c r="G516" s="80">
        <f t="shared" si="15"/>
        <v>-1.3892463971448233E-3</v>
      </c>
    </row>
    <row r="517" spans="2:7" x14ac:dyDescent="0.35">
      <c r="B517" s="114">
        <v>43594</v>
      </c>
      <c r="C517" s="1">
        <v>74.25</v>
      </c>
      <c r="D517" s="116">
        <f t="shared" si="14"/>
        <v>5.2802463406411695E-3</v>
      </c>
      <c r="E517" s="115">
        <v>43594</v>
      </c>
      <c r="F517" s="1">
        <v>272.89498900000001</v>
      </c>
      <c r="G517" s="80">
        <f t="shared" si="15"/>
        <v>-3.0257463811818536E-3</v>
      </c>
    </row>
    <row r="518" spans="2:7" x14ac:dyDescent="0.35">
      <c r="B518" s="114">
        <v>43595</v>
      </c>
      <c r="C518" s="1">
        <v>75.370002999999997</v>
      </c>
      <c r="D518" s="116">
        <f t="shared" si="14"/>
        <v>1.5084215488215447E-2</v>
      </c>
      <c r="E518" s="115">
        <v>43595</v>
      </c>
      <c r="F518" s="1">
        <v>274.26580799999999</v>
      </c>
      <c r="G518" s="80">
        <f t="shared" si="15"/>
        <v>5.0232472388856619E-3</v>
      </c>
    </row>
    <row r="519" spans="2:7" x14ac:dyDescent="0.35">
      <c r="B519" s="114">
        <v>43598</v>
      </c>
      <c r="C519" s="1">
        <v>76.440002000000007</v>
      </c>
      <c r="D519" s="116">
        <f t="shared" si="14"/>
        <v>1.4196616125914311E-2</v>
      </c>
      <c r="E519" s="115">
        <v>43598</v>
      </c>
      <c r="F519" s="1">
        <v>267.37347399999999</v>
      </c>
      <c r="G519" s="80">
        <f t="shared" si="15"/>
        <v>-2.5130124860478435E-2</v>
      </c>
    </row>
    <row r="520" spans="2:7" x14ac:dyDescent="0.35">
      <c r="B520" s="114">
        <v>43599</v>
      </c>
      <c r="C520" s="1">
        <v>75.819999999999993</v>
      </c>
      <c r="D520" s="116">
        <f t="shared" ref="D520:D583" si="16">(C520-C519)/C519</f>
        <v>-8.1109626344595554E-3</v>
      </c>
      <c r="E520" s="115">
        <v>43599</v>
      </c>
      <c r="F520" s="1">
        <v>269.791473</v>
      </c>
      <c r="G520" s="80">
        <f t="shared" ref="G520:G583" si="17">(F520-F519)/F519</f>
        <v>9.0435261352815009E-3</v>
      </c>
    </row>
    <row r="521" spans="2:7" x14ac:dyDescent="0.35">
      <c r="B521" s="114">
        <v>43600</v>
      </c>
      <c r="C521" s="1">
        <v>75.800003000000004</v>
      </c>
      <c r="D521" s="116">
        <f t="shared" si="16"/>
        <v>-2.637430757054786E-4</v>
      </c>
      <c r="E521" s="115">
        <v>43600</v>
      </c>
      <c r="F521" s="1">
        <v>271.371826</v>
      </c>
      <c r="G521" s="80">
        <f t="shared" si="17"/>
        <v>5.8576832782257816E-3</v>
      </c>
    </row>
    <row r="522" spans="2:7" x14ac:dyDescent="0.35">
      <c r="B522" s="114">
        <v>43601</v>
      </c>
      <c r="C522" s="1">
        <v>75.739998</v>
      </c>
      <c r="D522" s="116">
        <f t="shared" si="16"/>
        <v>-7.9162265996221472E-4</v>
      </c>
      <c r="E522" s="115">
        <v>43601</v>
      </c>
      <c r="F522" s="1">
        <v>273.88497899999999</v>
      </c>
      <c r="G522" s="80">
        <f t="shared" si="17"/>
        <v>9.2609208444504789E-3</v>
      </c>
    </row>
    <row r="523" spans="2:7" x14ac:dyDescent="0.35">
      <c r="B523" s="114">
        <v>43602</v>
      </c>
      <c r="C523" s="1">
        <v>76.180000000000007</v>
      </c>
      <c r="D523" s="116">
        <f t="shared" si="16"/>
        <v>5.8093743282117182E-3</v>
      </c>
      <c r="E523" s="115">
        <v>43602</v>
      </c>
      <c r="F523" s="1">
        <v>272.114349</v>
      </c>
      <c r="G523" s="80">
        <f t="shared" si="17"/>
        <v>-6.4648671367989949E-3</v>
      </c>
    </row>
    <row r="524" spans="2:7" x14ac:dyDescent="0.35">
      <c r="B524" s="114">
        <v>43605</v>
      </c>
      <c r="C524" s="1">
        <v>76.209998999999996</v>
      </c>
      <c r="D524" s="116">
        <f t="shared" si="16"/>
        <v>3.9379102126528548E-4</v>
      </c>
      <c r="E524" s="115">
        <v>43605</v>
      </c>
      <c r="F524" s="1">
        <v>270.31512500000002</v>
      </c>
      <c r="G524" s="80">
        <f t="shared" si="17"/>
        <v>-6.6120144219222379E-3</v>
      </c>
    </row>
    <row r="525" spans="2:7" x14ac:dyDescent="0.35">
      <c r="B525" s="114">
        <v>43606</v>
      </c>
      <c r="C525" s="1">
        <v>76.419998000000007</v>
      </c>
      <c r="D525" s="116">
        <f t="shared" si="16"/>
        <v>2.7555308063973404E-3</v>
      </c>
      <c r="E525" s="115">
        <v>43606</v>
      </c>
      <c r="F525" s="1">
        <v>272.75219700000002</v>
      </c>
      <c r="G525" s="80">
        <f t="shared" si="17"/>
        <v>9.0156701368449155E-3</v>
      </c>
    </row>
    <row r="526" spans="2:7" x14ac:dyDescent="0.35">
      <c r="B526" s="114">
        <v>43607</v>
      </c>
      <c r="C526" s="1">
        <v>77.089995999999999</v>
      </c>
      <c r="D526" s="116">
        <f t="shared" si="16"/>
        <v>8.7673124513820647E-3</v>
      </c>
      <c r="E526" s="115">
        <v>43607</v>
      </c>
      <c r="F526" s="1">
        <v>271.91442899999998</v>
      </c>
      <c r="G526" s="80">
        <f t="shared" si="17"/>
        <v>-3.0715352954610278E-3</v>
      </c>
    </row>
    <row r="527" spans="2:7" x14ac:dyDescent="0.35">
      <c r="B527" s="114">
        <v>43608</v>
      </c>
      <c r="C527" s="1">
        <v>77.809997999999993</v>
      </c>
      <c r="D527" s="116">
        <f t="shared" si="16"/>
        <v>9.339759208185635E-3</v>
      </c>
      <c r="E527" s="115">
        <v>43608</v>
      </c>
      <c r="F527" s="1">
        <v>268.59204099999999</v>
      </c>
      <c r="G527" s="80">
        <f t="shared" si="17"/>
        <v>-1.2218505697614119E-2</v>
      </c>
    </row>
    <row r="528" spans="2:7" x14ac:dyDescent="0.35">
      <c r="B528" s="114">
        <v>43609</v>
      </c>
      <c r="C528" s="1">
        <v>77.980002999999996</v>
      </c>
      <c r="D528" s="116">
        <f t="shared" si="16"/>
        <v>2.1848734657466938E-3</v>
      </c>
      <c r="E528" s="115">
        <v>43609</v>
      </c>
      <c r="F528" s="1">
        <v>269.20129400000002</v>
      </c>
      <c r="G528" s="80">
        <f t="shared" si="17"/>
        <v>2.2683211227395371E-3</v>
      </c>
    </row>
    <row r="529" spans="2:7" x14ac:dyDescent="0.35">
      <c r="B529" s="114">
        <v>43613</v>
      </c>
      <c r="C529" s="1">
        <v>76.650002000000001</v>
      </c>
      <c r="D529" s="116">
        <f t="shared" si="16"/>
        <v>-1.7055667463875268E-2</v>
      </c>
      <c r="E529" s="115">
        <v>43613</v>
      </c>
      <c r="F529" s="1">
        <v>266.69757099999998</v>
      </c>
      <c r="G529" s="80">
        <f t="shared" si="17"/>
        <v>-9.3005607915095535E-3</v>
      </c>
    </row>
    <row r="530" spans="2:7" x14ac:dyDescent="0.35">
      <c r="B530" s="114">
        <v>43614</v>
      </c>
      <c r="C530" s="1">
        <v>75.349997999999999</v>
      </c>
      <c r="D530" s="116">
        <f t="shared" si="16"/>
        <v>-1.6960260483750558E-2</v>
      </c>
      <c r="E530" s="115">
        <v>43614</v>
      </c>
      <c r="F530" s="1">
        <v>264.90783699999997</v>
      </c>
      <c r="G530" s="80">
        <f t="shared" si="17"/>
        <v>-6.7107247857162147E-3</v>
      </c>
    </row>
    <row r="531" spans="2:7" x14ac:dyDescent="0.35">
      <c r="B531" s="114">
        <v>43615</v>
      </c>
      <c r="C531" s="1">
        <v>74.830001999999993</v>
      </c>
      <c r="D531" s="116">
        <f t="shared" si="16"/>
        <v>-6.9010751665846909E-3</v>
      </c>
      <c r="E531" s="115">
        <v>43615</v>
      </c>
      <c r="F531" s="1">
        <v>265.631348</v>
      </c>
      <c r="G531" s="80">
        <f t="shared" si="17"/>
        <v>2.7311800518760435E-3</v>
      </c>
    </row>
    <row r="532" spans="2:7" x14ac:dyDescent="0.35">
      <c r="B532" s="114">
        <v>43616</v>
      </c>
      <c r="C532" s="1">
        <v>76.199996999999996</v>
      </c>
      <c r="D532" s="116">
        <f t="shared" si="16"/>
        <v>1.8308097866949181E-2</v>
      </c>
      <c r="E532" s="115">
        <v>43616</v>
      </c>
      <c r="F532" s="1">
        <v>262.051941</v>
      </c>
      <c r="G532" s="80">
        <f t="shared" si="17"/>
        <v>-1.3475092555717496E-2</v>
      </c>
    </row>
    <row r="533" spans="2:7" x14ac:dyDescent="0.35">
      <c r="B533" s="114">
        <v>43619</v>
      </c>
      <c r="C533" s="1">
        <v>76.980002999999996</v>
      </c>
      <c r="D533" s="116">
        <f t="shared" si="16"/>
        <v>1.0236299615602349E-2</v>
      </c>
      <c r="E533" s="115">
        <v>43619</v>
      </c>
      <c r="F533" s="1">
        <v>261.38552900000002</v>
      </c>
      <c r="G533" s="80">
        <f t="shared" si="17"/>
        <v>-2.5430530964850964E-3</v>
      </c>
    </row>
    <row r="534" spans="2:7" x14ac:dyDescent="0.35">
      <c r="B534" s="114">
        <v>43620</v>
      </c>
      <c r="C534" s="1">
        <v>77.010002</v>
      </c>
      <c r="D534" s="116">
        <f t="shared" si="16"/>
        <v>3.8969860783200625E-4</v>
      </c>
      <c r="E534" s="115">
        <v>43620</v>
      </c>
      <c r="F534" s="1">
        <v>267.05935699999998</v>
      </c>
      <c r="G534" s="80">
        <f t="shared" si="17"/>
        <v>2.1706741079763284E-2</v>
      </c>
    </row>
    <row r="535" spans="2:7" x14ac:dyDescent="0.35">
      <c r="B535" s="114">
        <v>43621</v>
      </c>
      <c r="C535" s="1">
        <v>77.849997999999999</v>
      </c>
      <c r="D535" s="116">
        <f t="shared" si="16"/>
        <v>1.0907622103424946E-2</v>
      </c>
      <c r="E535" s="115">
        <v>43621</v>
      </c>
      <c r="F535" s="1">
        <v>269.37261999999998</v>
      </c>
      <c r="G535" s="80">
        <f t="shared" si="17"/>
        <v>8.6619807146469177E-3</v>
      </c>
    </row>
    <row r="536" spans="2:7" x14ac:dyDescent="0.35">
      <c r="B536" s="114">
        <v>43622</v>
      </c>
      <c r="C536" s="1">
        <v>77.809997999999993</v>
      </c>
      <c r="D536" s="116">
        <f t="shared" si="16"/>
        <v>-5.1380861949420033E-4</v>
      </c>
      <c r="E536" s="115">
        <v>43622</v>
      </c>
      <c r="F536" s="1">
        <v>271.12429800000001</v>
      </c>
      <c r="G536" s="80">
        <f t="shared" si="17"/>
        <v>6.5028064099462921E-3</v>
      </c>
    </row>
    <row r="537" spans="2:7" x14ac:dyDescent="0.35">
      <c r="B537" s="114">
        <v>43623</v>
      </c>
      <c r="C537" s="1">
        <v>77.410004000000001</v>
      </c>
      <c r="D537" s="116">
        <f t="shared" si="16"/>
        <v>-5.1406504341510511E-3</v>
      </c>
      <c r="E537" s="115">
        <v>43623</v>
      </c>
      <c r="F537" s="1">
        <v>273.83746300000001</v>
      </c>
      <c r="G537" s="80">
        <f t="shared" si="17"/>
        <v>1.0007089073219117E-2</v>
      </c>
    </row>
    <row r="538" spans="2:7" x14ac:dyDescent="0.35">
      <c r="B538" s="114">
        <v>43626</v>
      </c>
      <c r="C538" s="1">
        <v>76.790001000000004</v>
      </c>
      <c r="D538" s="116">
        <f t="shared" si="16"/>
        <v>-8.0093394647027406E-3</v>
      </c>
      <c r="E538" s="115">
        <v>43626</v>
      </c>
      <c r="F538" s="1">
        <v>275.09405500000003</v>
      </c>
      <c r="G538" s="80">
        <f t="shared" si="17"/>
        <v>4.5888242836956599E-3</v>
      </c>
    </row>
    <row r="539" spans="2:7" x14ac:dyDescent="0.35">
      <c r="B539" s="114">
        <v>43627</v>
      </c>
      <c r="C539" s="1">
        <v>76.010002</v>
      </c>
      <c r="D539" s="116">
        <f t="shared" si="16"/>
        <v>-1.0157559445792996E-2</v>
      </c>
      <c r="E539" s="115">
        <v>43627</v>
      </c>
      <c r="F539" s="1">
        <v>275.02740499999999</v>
      </c>
      <c r="G539" s="80">
        <f t="shared" si="17"/>
        <v>-2.4228077193466898E-4</v>
      </c>
    </row>
    <row r="540" spans="2:7" x14ac:dyDescent="0.35">
      <c r="B540" s="114">
        <v>43628</v>
      </c>
      <c r="C540" s="1">
        <v>77.580001999999993</v>
      </c>
      <c r="D540" s="116">
        <f t="shared" si="16"/>
        <v>2.0655176406915412E-2</v>
      </c>
      <c r="E540" s="115">
        <v>43628</v>
      </c>
      <c r="F540" s="1">
        <v>274.54193099999998</v>
      </c>
      <c r="G540" s="80">
        <f t="shared" si="17"/>
        <v>-1.7651840913817684E-3</v>
      </c>
    </row>
    <row r="541" spans="2:7" x14ac:dyDescent="0.35">
      <c r="B541" s="114">
        <v>43629</v>
      </c>
      <c r="C541" s="1">
        <v>77.699996999999996</v>
      </c>
      <c r="D541" s="116">
        <f t="shared" si="16"/>
        <v>1.5467259204247374E-3</v>
      </c>
      <c r="E541" s="115">
        <v>43629</v>
      </c>
      <c r="F541" s="1">
        <v>275.674713</v>
      </c>
      <c r="G541" s="80">
        <f t="shared" si="17"/>
        <v>4.1260801068672467E-3</v>
      </c>
    </row>
    <row r="542" spans="2:7" x14ac:dyDescent="0.35">
      <c r="B542" s="114">
        <v>43630</v>
      </c>
      <c r="C542" s="1">
        <v>78.120002999999997</v>
      </c>
      <c r="D542" s="116">
        <f t="shared" si="16"/>
        <v>5.4054828341885365E-3</v>
      </c>
      <c r="E542" s="115">
        <v>43630</v>
      </c>
      <c r="F542" s="1">
        <v>275.37011699999999</v>
      </c>
      <c r="G542" s="80">
        <f t="shared" si="17"/>
        <v>-1.1049109172374604E-3</v>
      </c>
    </row>
    <row r="543" spans="2:7" x14ac:dyDescent="0.35">
      <c r="B543" s="114">
        <v>43633</v>
      </c>
      <c r="C543" s="1">
        <v>78.029999000000004</v>
      </c>
      <c r="D543" s="116">
        <f t="shared" si="16"/>
        <v>-1.1521248917513906E-3</v>
      </c>
      <c r="E543" s="115">
        <v>43633</v>
      </c>
      <c r="F543" s="1">
        <v>275.47485399999999</v>
      </c>
      <c r="G543" s="80">
        <f t="shared" si="17"/>
        <v>3.8034991284112386E-4</v>
      </c>
    </row>
    <row r="544" spans="2:7" x14ac:dyDescent="0.35">
      <c r="B544" s="114">
        <v>43634</v>
      </c>
      <c r="C544" s="1">
        <v>78.339995999999999</v>
      </c>
      <c r="D544" s="116">
        <f t="shared" si="16"/>
        <v>3.9727925666126901E-3</v>
      </c>
      <c r="E544" s="115">
        <v>43634</v>
      </c>
      <c r="F544" s="1">
        <v>278.35931399999998</v>
      </c>
      <c r="G544" s="80">
        <f t="shared" si="17"/>
        <v>1.0470864974122066E-2</v>
      </c>
    </row>
    <row r="545" spans="2:7" x14ac:dyDescent="0.35">
      <c r="B545" s="114">
        <v>43635</v>
      </c>
      <c r="C545" s="1">
        <v>79.629997000000003</v>
      </c>
      <c r="D545" s="116">
        <f t="shared" si="16"/>
        <v>1.6466697292146962E-2</v>
      </c>
      <c r="E545" s="115">
        <v>43635</v>
      </c>
      <c r="F545" s="1">
        <v>278.98761000000002</v>
      </c>
      <c r="G545" s="80">
        <f t="shared" si="17"/>
        <v>2.2571402083568664E-3</v>
      </c>
    </row>
    <row r="546" spans="2:7" x14ac:dyDescent="0.35">
      <c r="B546" s="114">
        <v>43636</v>
      </c>
      <c r="C546" s="1">
        <v>80.040001000000004</v>
      </c>
      <c r="D546" s="116">
        <f t="shared" si="16"/>
        <v>5.1488636876377211E-3</v>
      </c>
      <c r="E546" s="115">
        <v>43636</v>
      </c>
      <c r="F546" s="1">
        <v>281.65319799999997</v>
      </c>
      <c r="G546" s="80">
        <f t="shared" si="17"/>
        <v>9.5545031551758051E-3</v>
      </c>
    </row>
    <row r="547" spans="2:7" x14ac:dyDescent="0.35">
      <c r="B547" s="114">
        <v>43637</v>
      </c>
      <c r="C547" s="1">
        <v>81.319999999999993</v>
      </c>
      <c r="D547" s="116">
        <f t="shared" si="16"/>
        <v>1.5991991304447752E-2</v>
      </c>
      <c r="E547" s="115">
        <v>43637</v>
      </c>
      <c r="F547" s="1">
        <v>281.24374399999999</v>
      </c>
      <c r="G547" s="80">
        <f t="shared" si="17"/>
        <v>-1.4537523554054674E-3</v>
      </c>
    </row>
    <row r="548" spans="2:7" x14ac:dyDescent="0.35">
      <c r="B548" s="114">
        <v>43640</v>
      </c>
      <c r="C548" s="1">
        <v>81.639999000000003</v>
      </c>
      <c r="D548" s="116">
        <f t="shared" si="16"/>
        <v>3.9350590260699694E-3</v>
      </c>
      <c r="E548" s="115">
        <v>43640</v>
      </c>
      <c r="F548" s="1">
        <v>280.89941399999998</v>
      </c>
      <c r="G548" s="80">
        <f t="shared" si="17"/>
        <v>-1.2243116774893082E-3</v>
      </c>
    </row>
    <row r="549" spans="2:7" x14ac:dyDescent="0.35">
      <c r="B549" s="114">
        <v>43641</v>
      </c>
      <c r="C549" s="1">
        <v>80.639999000000003</v>
      </c>
      <c r="D549" s="116">
        <f t="shared" si="16"/>
        <v>-1.2248897749251563E-2</v>
      </c>
      <c r="E549" s="115">
        <v>43641</v>
      </c>
      <c r="F549" s="1">
        <v>278.14434799999998</v>
      </c>
      <c r="G549" s="80">
        <f t="shared" si="17"/>
        <v>-9.8080161890262956E-3</v>
      </c>
    </row>
    <row r="550" spans="2:7" x14ac:dyDescent="0.35">
      <c r="B550" s="114">
        <v>43642</v>
      </c>
      <c r="C550" s="1">
        <v>77.279999000000004</v>
      </c>
      <c r="D550" s="116">
        <f t="shared" si="16"/>
        <v>-4.1666667183366403E-2</v>
      </c>
      <c r="E550" s="115">
        <v>43642</v>
      </c>
      <c r="F550" s="1">
        <v>277.86691300000001</v>
      </c>
      <c r="G550" s="80">
        <f t="shared" si="17"/>
        <v>-9.9744971269367152E-4</v>
      </c>
    </row>
    <row r="551" spans="2:7" x14ac:dyDescent="0.35">
      <c r="B551" s="114">
        <v>43643</v>
      </c>
      <c r="C551" s="1">
        <v>77.800003000000004</v>
      </c>
      <c r="D551" s="116">
        <f t="shared" si="16"/>
        <v>6.7288303148140584E-3</v>
      </c>
      <c r="E551" s="115">
        <v>43643</v>
      </c>
      <c r="F551" s="1">
        <v>278.85226399999999</v>
      </c>
      <c r="G551" s="80">
        <f t="shared" si="17"/>
        <v>3.5461256950732383E-3</v>
      </c>
    </row>
    <row r="552" spans="2:7" x14ac:dyDescent="0.35">
      <c r="B552" s="114">
        <v>43644</v>
      </c>
      <c r="C552" s="1">
        <v>78.169998000000007</v>
      </c>
      <c r="D552" s="116">
        <f t="shared" si="16"/>
        <v>4.7557196109620069E-3</v>
      </c>
      <c r="E552" s="115">
        <v>43644</v>
      </c>
      <c r="F552" s="1">
        <v>280.28717</v>
      </c>
      <c r="G552" s="80">
        <f t="shared" si="17"/>
        <v>5.1457570378557593E-3</v>
      </c>
    </row>
    <row r="553" spans="2:7" x14ac:dyDescent="0.35">
      <c r="B553" s="114">
        <v>43647</v>
      </c>
      <c r="C553" s="1">
        <v>78.059997999999993</v>
      </c>
      <c r="D553" s="116">
        <f t="shared" si="16"/>
        <v>-1.4071894948751774E-3</v>
      </c>
      <c r="E553" s="115">
        <v>43647</v>
      </c>
      <c r="F553" s="1">
        <v>282.83178700000002</v>
      </c>
      <c r="G553" s="80">
        <f t="shared" si="17"/>
        <v>9.0786067731891424E-3</v>
      </c>
    </row>
    <row r="554" spans="2:7" x14ac:dyDescent="0.35">
      <c r="B554" s="114">
        <v>43648</v>
      </c>
      <c r="C554" s="1">
        <v>79.279999000000004</v>
      </c>
      <c r="D554" s="116">
        <f t="shared" si="16"/>
        <v>1.5629016541865791E-2</v>
      </c>
      <c r="E554" s="115">
        <v>43648</v>
      </c>
      <c r="F554" s="1">
        <v>283.56832900000001</v>
      </c>
      <c r="G554" s="80">
        <f t="shared" si="17"/>
        <v>2.604169806415662E-3</v>
      </c>
    </row>
    <row r="555" spans="2:7" x14ac:dyDescent="0.35">
      <c r="B555" s="114">
        <v>43649</v>
      </c>
      <c r="C555" s="1">
        <v>79.660004000000001</v>
      </c>
      <c r="D555" s="116">
        <f t="shared" si="16"/>
        <v>4.7932013722653682E-3</v>
      </c>
      <c r="E555" s="115">
        <v>43649</v>
      </c>
      <c r="F555" s="1">
        <v>285.83548000000002</v>
      </c>
      <c r="G555" s="80">
        <f t="shared" si="17"/>
        <v>7.9950783220223889E-3</v>
      </c>
    </row>
    <row r="556" spans="2:7" x14ac:dyDescent="0.35">
      <c r="B556" s="114">
        <v>43651</v>
      </c>
      <c r="C556" s="1">
        <v>79.389999000000003</v>
      </c>
      <c r="D556" s="116">
        <f t="shared" si="16"/>
        <v>-3.3894675676892712E-3</v>
      </c>
      <c r="E556" s="115">
        <v>43651</v>
      </c>
      <c r="F556" s="1">
        <v>285.510223</v>
      </c>
      <c r="G556" s="80">
        <f t="shared" si="17"/>
        <v>-1.137916818444029E-3</v>
      </c>
    </row>
    <row r="557" spans="2:7" x14ac:dyDescent="0.35">
      <c r="B557" s="114">
        <v>43654</v>
      </c>
      <c r="C557" s="1">
        <v>79.410004000000001</v>
      </c>
      <c r="D557" s="116">
        <f t="shared" si="16"/>
        <v>2.5198388023657244E-4</v>
      </c>
      <c r="E557" s="115">
        <v>43654</v>
      </c>
      <c r="F557" s="1">
        <v>283.94140599999997</v>
      </c>
      <c r="G557" s="80">
        <f t="shared" si="17"/>
        <v>-5.4947839818682226E-3</v>
      </c>
    </row>
    <row r="558" spans="2:7" x14ac:dyDescent="0.35">
      <c r="B558" s="114">
        <v>43655</v>
      </c>
      <c r="C558" s="1">
        <v>79.879997000000003</v>
      </c>
      <c r="D558" s="116">
        <f t="shared" si="16"/>
        <v>5.9185615958412784E-3</v>
      </c>
      <c r="E558" s="115">
        <v>43655</v>
      </c>
      <c r="F558" s="1">
        <v>284.29531900000001</v>
      </c>
      <c r="G558" s="80">
        <f t="shared" si="17"/>
        <v>1.2464296947238267E-3</v>
      </c>
    </row>
    <row r="559" spans="2:7" x14ac:dyDescent="0.35">
      <c r="B559" s="114">
        <v>43656</v>
      </c>
      <c r="C559" s="1">
        <v>80.209998999999996</v>
      </c>
      <c r="D559" s="116">
        <f t="shared" si="16"/>
        <v>4.131221987902594E-3</v>
      </c>
      <c r="E559" s="115">
        <v>43656</v>
      </c>
      <c r="F559" s="1">
        <v>285.65374800000001</v>
      </c>
      <c r="G559" s="80">
        <f t="shared" si="17"/>
        <v>4.7782320327265076E-3</v>
      </c>
    </row>
    <row r="560" spans="2:7" x14ac:dyDescent="0.35">
      <c r="B560" s="114">
        <v>43657</v>
      </c>
      <c r="C560" s="1">
        <v>80.580001999999993</v>
      </c>
      <c r="D560" s="116">
        <f t="shared" si="16"/>
        <v>4.6129286200339813E-3</v>
      </c>
      <c r="E560" s="115">
        <v>43657</v>
      </c>
      <c r="F560" s="1">
        <v>286.323395</v>
      </c>
      <c r="G560" s="80">
        <f t="shared" si="17"/>
        <v>2.3442612067530008E-3</v>
      </c>
    </row>
    <row r="561" spans="2:7" x14ac:dyDescent="0.35">
      <c r="B561" s="114">
        <v>43658</v>
      </c>
      <c r="C561" s="1">
        <v>79.970000999999996</v>
      </c>
      <c r="D561" s="116">
        <f t="shared" si="16"/>
        <v>-7.5701288763928912E-3</v>
      </c>
      <c r="E561" s="115">
        <v>43658</v>
      </c>
      <c r="F561" s="1">
        <v>287.605255</v>
      </c>
      <c r="G561" s="80">
        <f t="shared" si="17"/>
        <v>4.4769656353089646E-3</v>
      </c>
    </row>
    <row r="562" spans="2:7" x14ac:dyDescent="0.35">
      <c r="B562" s="114">
        <v>43661</v>
      </c>
      <c r="C562" s="1">
        <v>79.769997000000004</v>
      </c>
      <c r="D562" s="116">
        <f t="shared" si="16"/>
        <v>-2.5009878391772529E-3</v>
      </c>
      <c r="E562" s="115">
        <v>43661</v>
      </c>
      <c r="F562" s="1">
        <v>287.700897</v>
      </c>
      <c r="G562" s="80">
        <f t="shared" si="17"/>
        <v>3.3254607952138429E-4</v>
      </c>
    </row>
    <row r="563" spans="2:7" x14ac:dyDescent="0.35">
      <c r="B563" s="114">
        <v>43662</v>
      </c>
      <c r="C563" s="1">
        <v>79.959998999999996</v>
      </c>
      <c r="D563" s="116">
        <f t="shared" si="16"/>
        <v>2.3818729741207421E-3</v>
      </c>
      <c r="E563" s="115">
        <v>43662</v>
      </c>
      <c r="F563" s="1">
        <v>286.77294899999998</v>
      </c>
      <c r="G563" s="80">
        <f t="shared" si="17"/>
        <v>-3.2253914036285223E-3</v>
      </c>
    </row>
    <row r="564" spans="2:7" x14ac:dyDescent="0.35">
      <c r="B564" s="114">
        <v>43663</v>
      </c>
      <c r="C564" s="1">
        <v>80.410004000000001</v>
      </c>
      <c r="D564" s="116">
        <f t="shared" si="16"/>
        <v>5.627876508602813E-3</v>
      </c>
      <c r="E564" s="115">
        <v>43663</v>
      </c>
      <c r="F564" s="1">
        <v>284.82147200000003</v>
      </c>
      <c r="G564" s="80">
        <f t="shared" si="17"/>
        <v>-6.8049549541018758E-3</v>
      </c>
    </row>
    <row r="565" spans="2:7" x14ac:dyDescent="0.35">
      <c r="B565" s="114">
        <v>43664</v>
      </c>
      <c r="C565" s="1">
        <v>81.120002999999997</v>
      </c>
      <c r="D565" s="116">
        <f t="shared" si="16"/>
        <v>8.8297346683379879E-3</v>
      </c>
      <c r="E565" s="115">
        <v>43664</v>
      </c>
      <c r="F565" s="1">
        <v>285.86422700000003</v>
      </c>
      <c r="G565" s="80">
        <f t="shared" si="17"/>
        <v>3.66108282735088E-3</v>
      </c>
    </row>
    <row r="566" spans="2:7" x14ac:dyDescent="0.35">
      <c r="B566" s="114">
        <v>43665</v>
      </c>
      <c r="C566" s="1">
        <v>79.559997999999993</v>
      </c>
      <c r="D566" s="116">
        <f t="shared" si="16"/>
        <v>-1.9230830156650808E-2</v>
      </c>
      <c r="E566" s="115">
        <v>43665</v>
      </c>
      <c r="F566" s="1">
        <v>284.27621499999998</v>
      </c>
      <c r="G566" s="80">
        <f t="shared" si="17"/>
        <v>-5.5551267000611753E-3</v>
      </c>
    </row>
    <row r="567" spans="2:7" x14ac:dyDescent="0.35">
      <c r="B567" s="114">
        <v>43668</v>
      </c>
      <c r="C567" s="1">
        <v>79.290001000000004</v>
      </c>
      <c r="D567" s="116">
        <f t="shared" si="16"/>
        <v>-3.3936275362901518E-3</v>
      </c>
      <c r="E567" s="115">
        <v>43668</v>
      </c>
      <c r="F567" s="1">
        <v>284.97454800000003</v>
      </c>
      <c r="G567" s="80">
        <f t="shared" si="17"/>
        <v>2.4565298225883861E-3</v>
      </c>
    </row>
    <row r="568" spans="2:7" x14ac:dyDescent="0.35">
      <c r="B568" s="114">
        <v>43669</v>
      </c>
      <c r="C568" s="1">
        <v>78.739998</v>
      </c>
      <c r="D568" s="116">
        <f t="shared" si="16"/>
        <v>-6.9365997359490984E-3</v>
      </c>
      <c r="E568" s="115">
        <v>43669</v>
      </c>
      <c r="F568" s="1">
        <v>287.01214599999997</v>
      </c>
      <c r="G568" s="80">
        <f t="shared" si="17"/>
        <v>7.1501052086937449E-3</v>
      </c>
    </row>
    <row r="569" spans="2:7" x14ac:dyDescent="0.35">
      <c r="B569" s="114">
        <v>43670</v>
      </c>
      <c r="C569" s="1">
        <v>78.279999000000004</v>
      </c>
      <c r="D569" s="116">
        <f t="shared" si="16"/>
        <v>-5.8419991323849958E-3</v>
      </c>
      <c r="E569" s="115">
        <v>43670</v>
      </c>
      <c r="F569" s="1">
        <v>288.36093099999999</v>
      </c>
      <c r="G569" s="80">
        <f t="shared" si="17"/>
        <v>4.6994004218902322E-3</v>
      </c>
    </row>
    <row r="570" spans="2:7" x14ac:dyDescent="0.35">
      <c r="B570" s="114">
        <v>43671</v>
      </c>
      <c r="C570" s="1">
        <v>78.470000999999996</v>
      </c>
      <c r="D570" s="116">
        <f t="shared" si="16"/>
        <v>2.4272100463362638E-3</v>
      </c>
      <c r="E570" s="115">
        <v>43671</v>
      </c>
      <c r="F570" s="1">
        <v>286.98345899999998</v>
      </c>
      <c r="G570" s="80">
        <f t="shared" si="17"/>
        <v>-4.7769023189899867E-3</v>
      </c>
    </row>
    <row r="571" spans="2:7" x14ac:dyDescent="0.35">
      <c r="B571" s="114">
        <v>43672</v>
      </c>
      <c r="C571" s="1">
        <v>79.519997000000004</v>
      </c>
      <c r="D571" s="116">
        <f t="shared" si="16"/>
        <v>1.3380858756456589E-2</v>
      </c>
      <c r="E571" s="115">
        <v>43672</v>
      </c>
      <c r="F571" s="1">
        <v>288.90625</v>
      </c>
      <c r="G571" s="80">
        <f t="shared" si="17"/>
        <v>6.7000063582062334E-3</v>
      </c>
    </row>
    <row r="572" spans="2:7" x14ac:dyDescent="0.35">
      <c r="B572" s="114">
        <v>43675</v>
      </c>
      <c r="C572" s="1">
        <v>80.110000999999997</v>
      </c>
      <c r="D572" s="116">
        <f t="shared" si="16"/>
        <v>7.419567684339743E-3</v>
      </c>
      <c r="E572" s="115">
        <v>43675</v>
      </c>
      <c r="F572" s="1">
        <v>288.380066</v>
      </c>
      <c r="G572" s="80">
        <f t="shared" si="17"/>
        <v>-1.8212967009194182E-3</v>
      </c>
    </row>
    <row r="573" spans="2:7" x14ac:dyDescent="0.35">
      <c r="B573" s="114">
        <v>43676</v>
      </c>
      <c r="C573" s="1">
        <v>79.239998</v>
      </c>
      <c r="D573" s="116">
        <f t="shared" si="16"/>
        <v>-1.0860104720258298E-2</v>
      </c>
      <c r="E573" s="115">
        <v>43676</v>
      </c>
      <c r="F573" s="1">
        <v>287.67224099999999</v>
      </c>
      <c r="G573" s="80">
        <f t="shared" si="17"/>
        <v>-2.4544865732849023E-3</v>
      </c>
    </row>
    <row r="574" spans="2:7" x14ac:dyDescent="0.35">
      <c r="B574" s="114">
        <v>43677</v>
      </c>
      <c r="C574" s="1">
        <v>79.150002000000001</v>
      </c>
      <c r="D574" s="116">
        <f t="shared" si="16"/>
        <v>-1.135739554157981E-3</v>
      </c>
      <c r="E574" s="115">
        <v>43677</v>
      </c>
      <c r="F574" s="1">
        <v>284.52493299999998</v>
      </c>
      <c r="G574" s="80">
        <f t="shared" si="17"/>
        <v>-1.0940603754673742E-2</v>
      </c>
    </row>
    <row r="575" spans="2:7" x14ac:dyDescent="0.35">
      <c r="B575" s="114">
        <v>43678</v>
      </c>
      <c r="C575" s="1">
        <v>79.930000000000007</v>
      </c>
      <c r="D575" s="116">
        <f t="shared" si="16"/>
        <v>9.8546807364579235E-3</v>
      </c>
      <c r="E575" s="115">
        <v>43678</v>
      </c>
      <c r="F575" s="1">
        <v>282.04733299999998</v>
      </c>
      <c r="G575" s="80">
        <f t="shared" si="17"/>
        <v>-8.7078484612102356E-3</v>
      </c>
    </row>
    <row r="576" spans="2:7" x14ac:dyDescent="0.35">
      <c r="B576" s="114">
        <v>43679</v>
      </c>
      <c r="C576" s="1">
        <v>78.589995999999999</v>
      </c>
      <c r="D576" s="116">
        <f t="shared" si="16"/>
        <v>-1.6764719129238177E-2</v>
      </c>
      <c r="E576" s="115">
        <v>43679</v>
      </c>
      <c r="F576" s="1">
        <v>279.92364500000002</v>
      </c>
      <c r="G576" s="80">
        <f t="shared" si="17"/>
        <v>-7.5295446952514129E-3</v>
      </c>
    </row>
    <row r="577" spans="2:7" x14ac:dyDescent="0.35">
      <c r="B577" s="114">
        <v>43682</v>
      </c>
      <c r="C577" s="1">
        <v>77.080001999999993</v>
      </c>
      <c r="D577" s="116">
        <f t="shared" si="16"/>
        <v>-1.9213565044589213E-2</v>
      </c>
      <c r="E577" s="115">
        <v>43682</v>
      </c>
      <c r="F577" s="1">
        <v>271.505493</v>
      </c>
      <c r="G577" s="80">
        <f t="shared" si="17"/>
        <v>-3.0073029379136657E-2</v>
      </c>
    </row>
    <row r="578" spans="2:7" x14ac:dyDescent="0.35">
      <c r="B578" s="114">
        <v>43683</v>
      </c>
      <c r="C578" s="1">
        <v>76.669998000000007</v>
      </c>
      <c r="D578" s="116">
        <f t="shared" si="16"/>
        <v>-5.3192006922883383E-3</v>
      </c>
      <c r="E578" s="115">
        <v>43683</v>
      </c>
      <c r="F578" s="1">
        <v>275.31274400000001</v>
      </c>
      <c r="G578" s="80">
        <f t="shared" si="17"/>
        <v>1.4022740232367999E-2</v>
      </c>
    </row>
    <row r="579" spans="2:7" x14ac:dyDescent="0.35">
      <c r="B579" s="114">
        <v>43684</v>
      </c>
      <c r="C579" s="1">
        <v>77.349997999999999</v>
      </c>
      <c r="D579" s="116">
        <f t="shared" si="16"/>
        <v>8.8691798322466705E-3</v>
      </c>
      <c r="E579" s="115">
        <v>43684</v>
      </c>
      <c r="F579" s="1">
        <v>275.47540300000003</v>
      </c>
      <c r="G579" s="80">
        <f t="shared" si="17"/>
        <v>5.9081536741364645E-4</v>
      </c>
    </row>
    <row r="580" spans="2:7" x14ac:dyDescent="0.35">
      <c r="B580" s="114">
        <v>43685</v>
      </c>
      <c r="C580" s="1">
        <v>78.029999000000004</v>
      </c>
      <c r="D580" s="116">
        <f t="shared" si="16"/>
        <v>8.7912219467672689E-3</v>
      </c>
      <c r="E580" s="115">
        <v>43685</v>
      </c>
      <c r="F580" s="1">
        <v>280.88021900000001</v>
      </c>
      <c r="G580" s="80">
        <f t="shared" si="17"/>
        <v>1.9619958592092455E-2</v>
      </c>
    </row>
    <row r="581" spans="2:7" x14ac:dyDescent="0.35">
      <c r="B581" s="114">
        <v>43686</v>
      </c>
      <c r="C581" s="1">
        <v>76.400002000000001</v>
      </c>
      <c r="D581" s="116">
        <f t="shared" si="16"/>
        <v>-2.0889363333197054E-2</v>
      </c>
      <c r="E581" s="115">
        <v>43686</v>
      </c>
      <c r="F581" s="1">
        <v>278.96707199999997</v>
      </c>
      <c r="G581" s="80">
        <f t="shared" si="17"/>
        <v>-6.8112557260575106E-3</v>
      </c>
    </row>
    <row r="582" spans="2:7" x14ac:dyDescent="0.35">
      <c r="B582" s="114">
        <v>43689</v>
      </c>
      <c r="C582" s="1">
        <v>76.139999000000003</v>
      </c>
      <c r="D582" s="116">
        <f t="shared" si="16"/>
        <v>-3.4031805391837233E-3</v>
      </c>
      <c r="E582" s="115">
        <v>43689</v>
      </c>
      <c r="F582" s="1">
        <v>275.57107500000001</v>
      </c>
      <c r="G582" s="80">
        <f t="shared" si="17"/>
        <v>-1.2173468989200152E-2</v>
      </c>
    </row>
    <row r="583" spans="2:7" x14ac:dyDescent="0.35">
      <c r="B583" s="114">
        <v>43690</v>
      </c>
      <c r="C583" s="1">
        <v>76.529999000000004</v>
      </c>
      <c r="D583" s="116">
        <f t="shared" si="16"/>
        <v>5.1221434872884691E-3</v>
      </c>
      <c r="E583" s="115">
        <v>43690</v>
      </c>
      <c r="F583" s="1">
        <v>279.85668900000002</v>
      </c>
      <c r="G583" s="80">
        <f t="shared" si="17"/>
        <v>1.5551755567960132E-2</v>
      </c>
    </row>
    <row r="584" spans="2:7" x14ac:dyDescent="0.35">
      <c r="B584" s="114">
        <v>43691</v>
      </c>
      <c r="C584" s="1">
        <v>75.650002000000001</v>
      </c>
      <c r="D584" s="116">
        <f t="shared" ref="D584:D647" si="18">(C584-C583)/C583</f>
        <v>-1.1498719606673495E-2</v>
      </c>
      <c r="E584" s="115">
        <v>43691</v>
      </c>
      <c r="F584" s="1">
        <v>271.58197000000001</v>
      </c>
      <c r="G584" s="80">
        <f t="shared" ref="G584:G647" si="19">(F584-F583)/F583</f>
        <v>-2.9567701345884229E-2</v>
      </c>
    </row>
    <row r="585" spans="2:7" x14ac:dyDescent="0.35">
      <c r="B585" s="114">
        <v>43692</v>
      </c>
      <c r="C585" s="1">
        <v>76.610000999999997</v>
      </c>
      <c r="D585" s="116">
        <f t="shared" si="18"/>
        <v>1.2690006273892713E-2</v>
      </c>
      <c r="E585" s="115">
        <v>43692</v>
      </c>
      <c r="F585" s="1">
        <v>272.29943800000001</v>
      </c>
      <c r="G585" s="80">
        <f t="shared" si="19"/>
        <v>2.6418101319465228E-3</v>
      </c>
    </row>
    <row r="586" spans="2:7" x14ac:dyDescent="0.35">
      <c r="B586" s="114">
        <v>43693</v>
      </c>
      <c r="C586" s="1">
        <v>77.169998000000007</v>
      </c>
      <c r="D586" s="116">
        <f t="shared" si="18"/>
        <v>7.3097114304959982E-3</v>
      </c>
      <c r="E586" s="115">
        <v>43693</v>
      </c>
      <c r="F586" s="1">
        <v>276.31729100000001</v>
      </c>
      <c r="G586" s="80">
        <f t="shared" si="19"/>
        <v>1.4755274669351327E-2</v>
      </c>
    </row>
    <row r="587" spans="2:7" x14ac:dyDescent="0.35">
      <c r="B587" s="114">
        <v>43696</v>
      </c>
      <c r="C587" s="1">
        <v>77.470000999999996</v>
      </c>
      <c r="D587" s="116">
        <f t="shared" si="18"/>
        <v>3.8875600333693095E-3</v>
      </c>
      <c r="E587" s="115">
        <v>43696</v>
      </c>
      <c r="F587" s="1">
        <v>279.64623999999998</v>
      </c>
      <c r="G587" s="80">
        <f t="shared" si="19"/>
        <v>1.2047559484795202E-2</v>
      </c>
    </row>
    <row r="588" spans="2:7" x14ac:dyDescent="0.35">
      <c r="B588" s="114">
        <v>43697</v>
      </c>
      <c r="C588" s="1">
        <v>77.029999000000004</v>
      </c>
      <c r="D588" s="116">
        <f t="shared" si="18"/>
        <v>-5.6796436597437595E-3</v>
      </c>
      <c r="E588" s="115">
        <v>43697</v>
      </c>
      <c r="F588" s="1">
        <v>277.50344799999999</v>
      </c>
      <c r="G588" s="80">
        <f t="shared" si="19"/>
        <v>-7.6625096049923146E-3</v>
      </c>
    </row>
    <row r="589" spans="2:7" x14ac:dyDescent="0.35">
      <c r="B589" s="114">
        <v>43698</v>
      </c>
      <c r="C589" s="1">
        <v>77.650002000000001</v>
      </c>
      <c r="D589" s="116">
        <f t="shared" si="18"/>
        <v>8.0488512014649898E-3</v>
      </c>
      <c r="E589" s="115">
        <v>43698</v>
      </c>
      <c r="F589" s="1">
        <v>279.76104700000002</v>
      </c>
      <c r="G589" s="80">
        <f t="shared" si="19"/>
        <v>8.135390807828909E-3</v>
      </c>
    </row>
    <row r="590" spans="2:7" x14ac:dyDescent="0.35">
      <c r="B590" s="114">
        <v>43699</v>
      </c>
      <c r="C590" s="1">
        <v>77.760002</v>
      </c>
      <c r="D590" s="116">
        <f t="shared" si="18"/>
        <v>1.416612970595924E-3</v>
      </c>
      <c r="E590" s="115">
        <v>43699</v>
      </c>
      <c r="F590" s="1">
        <v>279.67489599999999</v>
      </c>
      <c r="G590" s="80">
        <f t="shared" si="19"/>
        <v>-3.0794494417240795E-4</v>
      </c>
    </row>
    <row r="591" spans="2:7" x14ac:dyDescent="0.35">
      <c r="B591" s="114">
        <v>43700</v>
      </c>
      <c r="C591" s="1">
        <v>76.410004000000001</v>
      </c>
      <c r="D591" s="116">
        <f t="shared" si="18"/>
        <v>-1.736108494441653E-2</v>
      </c>
      <c r="E591" s="115">
        <v>43700</v>
      </c>
      <c r="F591" s="1">
        <v>272.49078400000002</v>
      </c>
      <c r="G591" s="80">
        <f t="shared" si="19"/>
        <v>-2.568736809327345E-2</v>
      </c>
    </row>
    <row r="592" spans="2:7" x14ac:dyDescent="0.35">
      <c r="B592" s="114">
        <v>43703</v>
      </c>
      <c r="C592" s="1">
        <v>77.639999000000003</v>
      </c>
      <c r="D592" s="116">
        <f t="shared" si="18"/>
        <v>1.6097303175118306E-2</v>
      </c>
      <c r="E592" s="115">
        <v>43703</v>
      </c>
      <c r="F592" s="1">
        <v>275.50412</v>
      </c>
      <c r="G592" s="80">
        <f t="shared" si="19"/>
        <v>1.1058487761552997E-2</v>
      </c>
    </row>
    <row r="593" spans="2:7" x14ac:dyDescent="0.35">
      <c r="B593" s="114">
        <v>43704</v>
      </c>
      <c r="C593" s="1">
        <v>76.779999000000004</v>
      </c>
      <c r="D593" s="116">
        <f t="shared" si="18"/>
        <v>-1.1076764697021691E-2</v>
      </c>
      <c r="E593" s="115">
        <v>43704</v>
      </c>
      <c r="F593" s="1">
        <v>274.423157</v>
      </c>
      <c r="G593" s="80">
        <f t="shared" si="19"/>
        <v>-3.9235819776488167E-3</v>
      </c>
    </row>
    <row r="594" spans="2:7" x14ac:dyDescent="0.35">
      <c r="B594" s="114">
        <v>43705</v>
      </c>
      <c r="C594" s="1">
        <v>76.489998</v>
      </c>
      <c r="D594" s="116">
        <f t="shared" si="18"/>
        <v>-3.777038340414718E-3</v>
      </c>
      <c r="E594" s="115">
        <v>43705</v>
      </c>
      <c r="F594" s="1">
        <v>276.35546900000003</v>
      </c>
      <c r="G594" s="80">
        <f t="shared" si="19"/>
        <v>7.0413591226196138E-3</v>
      </c>
    </row>
    <row r="595" spans="2:7" x14ac:dyDescent="0.35">
      <c r="B595" s="114">
        <v>43706</v>
      </c>
      <c r="C595" s="1">
        <v>76.940002000000007</v>
      </c>
      <c r="D595" s="116">
        <f t="shared" si="18"/>
        <v>5.8831744249752361E-3</v>
      </c>
      <c r="E595" s="115">
        <v>43706</v>
      </c>
      <c r="F595" s="1">
        <v>279.88534499999997</v>
      </c>
      <c r="G595" s="80">
        <f t="shared" si="19"/>
        <v>1.2772955110216923E-2</v>
      </c>
    </row>
    <row r="596" spans="2:7" x14ac:dyDescent="0.35">
      <c r="B596" s="114">
        <v>43707</v>
      </c>
      <c r="C596" s="1">
        <v>76.709998999999996</v>
      </c>
      <c r="D596" s="116">
        <f t="shared" si="18"/>
        <v>-2.9893812583993771E-3</v>
      </c>
      <c r="E596" s="115">
        <v>43707</v>
      </c>
      <c r="F596" s="1">
        <v>279.76104700000002</v>
      </c>
      <c r="G596" s="80">
        <f t="shared" si="19"/>
        <v>-4.4410328093438903E-4</v>
      </c>
    </row>
    <row r="597" spans="2:7" x14ac:dyDescent="0.35">
      <c r="B597" s="114">
        <v>43711</v>
      </c>
      <c r="C597" s="1">
        <v>78.069999999999993</v>
      </c>
      <c r="D597" s="116">
        <f t="shared" si="18"/>
        <v>1.772912290091409E-2</v>
      </c>
      <c r="E597" s="115">
        <v>43711</v>
      </c>
      <c r="F597" s="1">
        <v>278.12524400000001</v>
      </c>
      <c r="G597" s="80">
        <f t="shared" si="19"/>
        <v>-5.8471435446122337E-3</v>
      </c>
    </row>
    <row r="598" spans="2:7" x14ac:dyDescent="0.35">
      <c r="B598" s="114">
        <v>43712</v>
      </c>
      <c r="C598" s="1">
        <v>78.330001999999993</v>
      </c>
      <c r="D598" s="116">
        <f t="shared" si="18"/>
        <v>3.3303701806071486E-3</v>
      </c>
      <c r="E598" s="115">
        <v>43712</v>
      </c>
      <c r="F598" s="1">
        <v>281.28204299999999</v>
      </c>
      <c r="G598" s="80">
        <f t="shared" si="19"/>
        <v>1.1350278581688104E-2</v>
      </c>
    </row>
    <row r="599" spans="2:7" x14ac:dyDescent="0.35">
      <c r="B599" s="114">
        <v>43713</v>
      </c>
      <c r="C599" s="1">
        <v>76.860000999999997</v>
      </c>
      <c r="D599" s="116">
        <f t="shared" si="18"/>
        <v>-1.8766768319500318E-2</v>
      </c>
      <c r="E599" s="115">
        <v>43713</v>
      </c>
      <c r="F599" s="1">
        <v>284.89804099999998</v>
      </c>
      <c r="G599" s="80">
        <f t="shared" si="19"/>
        <v>1.2855417151531393E-2</v>
      </c>
    </row>
    <row r="600" spans="2:7" x14ac:dyDescent="0.35">
      <c r="B600" s="114">
        <v>43714</v>
      </c>
      <c r="C600" s="1">
        <v>76.260002</v>
      </c>
      <c r="D600" s="116">
        <f t="shared" si="18"/>
        <v>-7.8063881367890801E-3</v>
      </c>
      <c r="E600" s="115">
        <v>43714</v>
      </c>
      <c r="F600" s="1">
        <v>285.118042</v>
      </c>
      <c r="G600" s="80">
        <f t="shared" si="19"/>
        <v>7.7220959199233237E-4</v>
      </c>
    </row>
    <row r="601" spans="2:7" x14ac:dyDescent="0.35">
      <c r="B601" s="114">
        <v>43717</v>
      </c>
      <c r="C601" s="1">
        <v>75.569999999999993</v>
      </c>
      <c r="D601" s="116">
        <f t="shared" si="18"/>
        <v>-9.0480196945183257E-3</v>
      </c>
      <c r="E601" s="115">
        <v>43717</v>
      </c>
      <c r="F601" s="1">
        <v>285.26153599999998</v>
      </c>
      <c r="G601" s="80">
        <f t="shared" si="19"/>
        <v>5.0327926985404723E-4</v>
      </c>
    </row>
    <row r="602" spans="2:7" x14ac:dyDescent="0.35">
      <c r="B602" s="114">
        <v>43718</v>
      </c>
      <c r="C602" s="1">
        <v>74.669998000000007</v>
      </c>
      <c r="D602" s="116">
        <f t="shared" si="18"/>
        <v>-1.1909514357549113E-2</v>
      </c>
      <c r="E602" s="115">
        <v>43718</v>
      </c>
      <c r="F602" s="1">
        <v>285.19457999999997</v>
      </c>
      <c r="G602" s="80">
        <f t="shared" si="19"/>
        <v>-2.3471793968046461E-4</v>
      </c>
    </row>
    <row r="603" spans="2:7" x14ac:dyDescent="0.35">
      <c r="B603" s="114">
        <v>43719</v>
      </c>
      <c r="C603" s="1">
        <v>76.269997000000004</v>
      </c>
      <c r="D603" s="116">
        <f t="shared" si="18"/>
        <v>2.142760202029196E-2</v>
      </c>
      <c r="E603" s="115">
        <v>43719</v>
      </c>
      <c r="F603" s="1">
        <v>287.22259500000001</v>
      </c>
      <c r="G603" s="80">
        <f t="shared" si="19"/>
        <v>7.1109871723370032E-3</v>
      </c>
    </row>
    <row r="604" spans="2:7" x14ac:dyDescent="0.35">
      <c r="B604" s="114">
        <v>43720</v>
      </c>
      <c r="C604" s="1">
        <v>76.580001999999993</v>
      </c>
      <c r="D604" s="116">
        <f t="shared" si="18"/>
        <v>4.0645733865702083E-3</v>
      </c>
      <c r="E604" s="115">
        <v>43720</v>
      </c>
      <c r="F604" s="1">
        <v>288.217468</v>
      </c>
      <c r="G604" s="80">
        <f t="shared" si="19"/>
        <v>3.4637699725538098E-3</v>
      </c>
    </row>
    <row r="605" spans="2:7" x14ac:dyDescent="0.35">
      <c r="B605" s="114">
        <v>43721</v>
      </c>
      <c r="C605" s="1">
        <v>75.870002999999997</v>
      </c>
      <c r="D605" s="116">
        <f t="shared" si="18"/>
        <v>-9.2713369216155979E-3</v>
      </c>
      <c r="E605" s="115">
        <v>43721</v>
      </c>
      <c r="F605" s="1">
        <v>288.02612299999998</v>
      </c>
      <c r="G605" s="80">
        <f t="shared" si="19"/>
        <v>-6.6389105881678391E-4</v>
      </c>
    </row>
    <row r="606" spans="2:7" x14ac:dyDescent="0.35">
      <c r="B606" s="114">
        <v>43724</v>
      </c>
      <c r="C606" s="1">
        <v>76.040001000000004</v>
      </c>
      <c r="D606" s="116">
        <f t="shared" si="18"/>
        <v>2.2406483890610464E-3</v>
      </c>
      <c r="E606" s="115">
        <v>43724</v>
      </c>
      <c r="F606" s="1">
        <v>287.13647500000002</v>
      </c>
      <c r="G606" s="80">
        <f t="shared" si="19"/>
        <v>-3.0887753886128088E-3</v>
      </c>
    </row>
    <row r="607" spans="2:7" x14ac:dyDescent="0.35">
      <c r="B607" s="114">
        <v>43725</v>
      </c>
      <c r="C607" s="1">
        <v>76.129997000000003</v>
      </c>
      <c r="D607" s="116">
        <f t="shared" si="18"/>
        <v>1.1835349660239917E-3</v>
      </c>
      <c r="E607" s="115">
        <v>43725</v>
      </c>
      <c r="F607" s="1">
        <v>287.86355600000002</v>
      </c>
      <c r="G607" s="80">
        <f t="shared" si="19"/>
        <v>2.5321791667185377E-3</v>
      </c>
    </row>
    <row r="608" spans="2:7" x14ac:dyDescent="0.35">
      <c r="B608" s="114">
        <v>43726</v>
      </c>
      <c r="C608" s="1">
        <v>76.569999999999993</v>
      </c>
      <c r="D608" s="116">
        <f t="shared" si="18"/>
        <v>5.7796271816481243E-3</v>
      </c>
      <c r="E608" s="115">
        <v>43726</v>
      </c>
      <c r="F608" s="1">
        <v>288.03573599999999</v>
      </c>
      <c r="G608" s="80">
        <f t="shared" si="19"/>
        <v>5.9813059489881694E-4</v>
      </c>
    </row>
    <row r="609" spans="2:7" x14ac:dyDescent="0.35">
      <c r="B609" s="114">
        <v>43727</v>
      </c>
      <c r="C609" s="1">
        <v>76.680000000000007</v>
      </c>
      <c r="D609" s="116">
        <f t="shared" si="18"/>
        <v>1.4365939663055199E-3</v>
      </c>
      <c r="E609" s="115">
        <v>43727</v>
      </c>
      <c r="F609" s="1">
        <v>288.01660199999998</v>
      </c>
      <c r="G609" s="80">
        <f t="shared" si="19"/>
        <v>-6.6429257236359733E-5</v>
      </c>
    </row>
    <row r="610" spans="2:7" x14ac:dyDescent="0.35">
      <c r="B610" s="114">
        <v>43728</v>
      </c>
      <c r="C610" s="1">
        <v>76.849997999999999</v>
      </c>
      <c r="D610" s="116">
        <f t="shared" si="18"/>
        <v>2.2169796557119526E-3</v>
      </c>
      <c r="E610" s="115">
        <v>43728</v>
      </c>
      <c r="F610" s="1">
        <v>286.65576199999998</v>
      </c>
      <c r="G610" s="80">
        <f t="shared" si="19"/>
        <v>-4.7248665200209398E-3</v>
      </c>
    </row>
    <row r="611" spans="2:7" x14ac:dyDescent="0.35">
      <c r="B611" s="114">
        <v>43731</v>
      </c>
      <c r="C611" s="1">
        <v>76.819999999999993</v>
      </c>
      <c r="D611" s="116">
        <f t="shared" si="18"/>
        <v>-3.9034483774490387E-4</v>
      </c>
      <c r="E611" s="115">
        <v>43731</v>
      </c>
      <c r="F611" s="1">
        <v>286.58846999999997</v>
      </c>
      <c r="G611" s="80">
        <f t="shared" si="19"/>
        <v>-2.3474846460616066E-4</v>
      </c>
    </row>
    <row r="612" spans="2:7" x14ac:dyDescent="0.35">
      <c r="B612" s="114">
        <v>43732</v>
      </c>
      <c r="C612" s="1">
        <v>77.430000000000007</v>
      </c>
      <c r="D612" s="116">
        <f t="shared" si="18"/>
        <v>7.9406404582141859E-3</v>
      </c>
      <c r="E612" s="115">
        <v>43732</v>
      </c>
      <c r="F612" s="1">
        <v>284.33969100000002</v>
      </c>
      <c r="G612" s="80">
        <f t="shared" si="19"/>
        <v>-7.8467183275026959E-3</v>
      </c>
    </row>
    <row r="613" spans="2:7" x14ac:dyDescent="0.35">
      <c r="B613" s="114">
        <v>43733</v>
      </c>
      <c r="C613" s="1">
        <v>77.790001000000004</v>
      </c>
      <c r="D613" s="116">
        <f t="shared" si="18"/>
        <v>4.6493736277928048E-3</v>
      </c>
      <c r="E613" s="115">
        <v>43733</v>
      </c>
      <c r="F613" s="1">
        <v>286.02148399999999</v>
      </c>
      <c r="G613" s="80">
        <f t="shared" si="19"/>
        <v>5.9147317565312061E-3</v>
      </c>
    </row>
    <row r="614" spans="2:7" x14ac:dyDescent="0.35">
      <c r="B614" s="114">
        <v>43734</v>
      </c>
      <c r="C614" s="1">
        <v>77.529999000000004</v>
      </c>
      <c r="D614" s="116">
        <f t="shared" si="18"/>
        <v>-3.3423575865489455E-3</v>
      </c>
      <c r="E614" s="115">
        <v>43734</v>
      </c>
      <c r="F614" s="1">
        <v>285.42562900000001</v>
      </c>
      <c r="G614" s="80">
        <f t="shared" si="19"/>
        <v>-2.0832525993046448E-3</v>
      </c>
    </row>
    <row r="615" spans="2:7" x14ac:dyDescent="0.35">
      <c r="B615" s="114">
        <v>43735</v>
      </c>
      <c r="C615" s="1">
        <v>76.819999999999993</v>
      </c>
      <c r="D615" s="116">
        <f t="shared" si="18"/>
        <v>-9.1577326087674844E-3</v>
      </c>
      <c r="E615" s="115">
        <v>43735</v>
      </c>
      <c r="F615" s="1">
        <v>283.88797</v>
      </c>
      <c r="G615" s="80">
        <f t="shared" si="19"/>
        <v>-5.3872492298160761E-3</v>
      </c>
    </row>
    <row r="616" spans="2:7" x14ac:dyDescent="0.35">
      <c r="B616" s="114">
        <v>43738</v>
      </c>
      <c r="C616" s="1">
        <v>76.730002999999996</v>
      </c>
      <c r="D616" s="116">
        <f t="shared" si="18"/>
        <v>-1.1715308513407547E-3</v>
      </c>
      <c r="E616" s="115">
        <v>43738</v>
      </c>
      <c r="F616" s="1">
        <v>285.20465100000001</v>
      </c>
      <c r="G616" s="80">
        <f t="shared" si="19"/>
        <v>4.638030276520759E-3</v>
      </c>
    </row>
    <row r="617" spans="2:7" x14ac:dyDescent="0.35">
      <c r="B617" s="114">
        <v>43739</v>
      </c>
      <c r="C617" s="1">
        <v>76.319999999999993</v>
      </c>
      <c r="D617" s="116">
        <f t="shared" si="18"/>
        <v>-5.3434508532471088E-3</v>
      </c>
      <c r="E617" s="115">
        <v>43739</v>
      </c>
      <c r="F617" s="1">
        <v>281.812164</v>
      </c>
      <c r="G617" s="80">
        <f t="shared" si="19"/>
        <v>-1.1894921727626443E-2</v>
      </c>
    </row>
    <row r="618" spans="2:7" x14ac:dyDescent="0.35">
      <c r="B618" s="114">
        <v>43740</v>
      </c>
      <c r="C618" s="1">
        <v>75.190002000000007</v>
      </c>
      <c r="D618" s="116">
        <f t="shared" si="18"/>
        <v>-1.4806053459119319E-2</v>
      </c>
      <c r="E618" s="115">
        <v>43740</v>
      </c>
      <c r="F618" s="1">
        <v>276.83401500000002</v>
      </c>
      <c r="G618" s="80">
        <f t="shared" si="19"/>
        <v>-1.766477688308718E-2</v>
      </c>
    </row>
    <row r="619" spans="2:7" x14ac:dyDescent="0.35">
      <c r="B619" s="114">
        <v>43741</v>
      </c>
      <c r="C619" s="1">
        <v>75.569999999999993</v>
      </c>
      <c r="D619" s="116">
        <f t="shared" si="18"/>
        <v>5.0538368119738344E-3</v>
      </c>
      <c r="E619" s="115">
        <v>43741</v>
      </c>
      <c r="F619" s="1">
        <v>279.10211199999998</v>
      </c>
      <c r="G619" s="80">
        <f t="shared" si="19"/>
        <v>8.1929852442444787E-3</v>
      </c>
    </row>
    <row r="620" spans="2:7" x14ac:dyDescent="0.35">
      <c r="B620" s="114">
        <v>43742</v>
      </c>
      <c r="C620" s="1">
        <v>76.690002000000007</v>
      </c>
      <c r="D620" s="116">
        <f t="shared" si="18"/>
        <v>1.4820722508932299E-2</v>
      </c>
      <c r="E620" s="115">
        <v>43742</v>
      </c>
      <c r="F620" s="1">
        <v>282.87890599999997</v>
      </c>
      <c r="G620" s="80">
        <f t="shared" si="19"/>
        <v>1.353194346304336E-2</v>
      </c>
    </row>
    <row r="621" spans="2:7" x14ac:dyDescent="0.35">
      <c r="B621" s="114">
        <v>43745</v>
      </c>
      <c r="C621" s="1">
        <v>76.620002999999997</v>
      </c>
      <c r="D621" s="116">
        <f t="shared" si="18"/>
        <v>-9.1275261669715316E-4</v>
      </c>
      <c r="E621" s="115">
        <v>43745</v>
      </c>
      <c r="F621" s="1">
        <v>281.65835600000003</v>
      </c>
      <c r="G621" s="80">
        <f t="shared" si="19"/>
        <v>-4.3147437794458458E-3</v>
      </c>
    </row>
    <row r="622" spans="2:7" x14ac:dyDescent="0.35">
      <c r="B622" s="114">
        <v>43746</v>
      </c>
      <c r="C622" s="1">
        <v>75.559997999999993</v>
      </c>
      <c r="D622" s="116">
        <f t="shared" si="18"/>
        <v>-1.3834572676798301E-2</v>
      </c>
      <c r="E622" s="115">
        <v>43746</v>
      </c>
      <c r="F622" s="1">
        <v>277.285706</v>
      </c>
      <c r="G622" s="80">
        <f t="shared" si="19"/>
        <v>-1.5524659243555412E-2</v>
      </c>
    </row>
    <row r="623" spans="2:7" x14ac:dyDescent="0.35">
      <c r="B623" s="114">
        <v>43747</v>
      </c>
      <c r="C623" s="1">
        <v>75.959998999999996</v>
      </c>
      <c r="D623" s="116">
        <f t="shared" si="18"/>
        <v>5.2938196213293074E-3</v>
      </c>
      <c r="E623" s="115">
        <v>43747</v>
      </c>
      <c r="F623" s="1">
        <v>279.91888399999999</v>
      </c>
      <c r="G623" s="80">
        <f t="shared" si="19"/>
        <v>9.4962630349217734E-3</v>
      </c>
    </row>
    <row r="624" spans="2:7" x14ac:dyDescent="0.35">
      <c r="B624" s="114">
        <v>43748</v>
      </c>
      <c r="C624" s="1">
        <v>77.489998</v>
      </c>
      <c r="D624" s="116">
        <f t="shared" si="18"/>
        <v>2.0142167195131264E-2</v>
      </c>
      <c r="E624" s="115">
        <v>43748</v>
      </c>
      <c r="F624" s="1">
        <v>281.812164</v>
      </c>
      <c r="G624" s="80">
        <f t="shared" si="19"/>
        <v>6.7636737219915624E-3</v>
      </c>
    </row>
    <row r="625" spans="2:7" x14ac:dyDescent="0.35">
      <c r="B625" s="114">
        <v>43749</v>
      </c>
      <c r="C625" s="1">
        <v>78.129997000000003</v>
      </c>
      <c r="D625" s="116">
        <f t="shared" si="18"/>
        <v>8.2591175186248304E-3</v>
      </c>
      <c r="E625" s="115">
        <v>43749</v>
      </c>
      <c r="F625" s="1">
        <v>284.73370399999999</v>
      </c>
      <c r="G625" s="80">
        <f t="shared" si="19"/>
        <v>1.036697621043779E-2</v>
      </c>
    </row>
    <row r="626" spans="2:7" x14ac:dyDescent="0.35">
      <c r="B626" s="114">
        <v>43752</v>
      </c>
      <c r="C626" s="1">
        <v>77.779999000000004</v>
      </c>
      <c r="D626" s="116">
        <f t="shared" si="18"/>
        <v>-4.4796878719961979E-3</v>
      </c>
      <c r="E626" s="115">
        <v>43752</v>
      </c>
      <c r="F626" s="1">
        <v>284.41662600000001</v>
      </c>
      <c r="G626" s="80">
        <f t="shared" si="19"/>
        <v>-1.1135948977785252E-3</v>
      </c>
    </row>
    <row r="627" spans="2:7" x14ac:dyDescent="0.35">
      <c r="B627" s="114">
        <v>43753</v>
      </c>
      <c r="C627" s="1">
        <v>77.180000000000007</v>
      </c>
      <c r="D627" s="116">
        <f t="shared" si="18"/>
        <v>-7.7140525548219253E-3</v>
      </c>
      <c r="E627" s="115">
        <v>43753</v>
      </c>
      <c r="F627" s="1">
        <v>287.23239100000001</v>
      </c>
      <c r="G627" s="80">
        <f t="shared" si="19"/>
        <v>9.9001420542834187E-3</v>
      </c>
    </row>
    <row r="628" spans="2:7" x14ac:dyDescent="0.35">
      <c r="B628" s="114">
        <v>43754</v>
      </c>
      <c r="C628" s="1">
        <v>77.389999000000003</v>
      </c>
      <c r="D628" s="116">
        <f t="shared" si="18"/>
        <v>2.7208991966830298E-3</v>
      </c>
      <c r="E628" s="115">
        <v>43754</v>
      </c>
      <c r="F628" s="1">
        <v>286.77105699999998</v>
      </c>
      <c r="G628" s="80">
        <f t="shared" si="19"/>
        <v>-1.6061350128162325E-3</v>
      </c>
    </row>
    <row r="629" spans="2:7" x14ac:dyDescent="0.35">
      <c r="B629" s="114">
        <v>43755</v>
      </c>
      <c r="C629" s="1">
        <v>78.190002000000007</v>
      </c>
      <c r="D629" s="116">
        <f t="shared" si="18"/>
        <v>1.0337291773320784E-2</v>
      </c>
      <c r="E629" s="115">
        <v>43755</v>
      </c>
      <c r="F629" s="1">
        <v>287.61679099999998</v>
      </c>
      <c r="G629" s="80">
        <f t="shared" si="19"/>
        <v>2.9491609399061257E-3</v>
      </c>
    </row>
    <row r="630" spans="2:7" x14ac:dyDescent="0.35">
      <c r="B630" s="114">
        <v>43756</v>
      </c>
      <c r="C630" s="1">
        <v>78.669998000000007</v>
      </c>
      <c r="D630" s="116">
        <f t="shared" si="18"/>
        <v>6.1388411270279775E-3</v>
      </c>
      <c r="E630" s="115">
        <v>43756</v>
      </c>
      <c r="F630" s="1">
        <v>286.35784899999999</v>
      </c>
      <c r="G630" s="80">
        <f t="shared" si="19"/>
        <v>-4.3771505676801414E-3</v>
      </c>
    </row>
    <row r="631" spans="2:7" x14ac:dyDescent="0.35">
      <c r="B631" s="114">
        <v>43759</v>
      </c>
      <c r="C631" s="1">
        <v>78.529999000000004</v>
      </c>
      <c r="D631" s="116">
        <f t="shared" si="18"/>
        <v>-1.7795729446949151E-3</v>
      </c>
      <c r="E631" s="115">
        <v>43759</v>
      </c>
      <c r="F631" s="1">
        <v>288.29916400000002</v>
      </c>
      <c r="G631" s="80">
        <f t="shared" si="19"/>
        <v>6.7793322473239824E-3</v>
      </c>
    </row>
    <row r="632" spans="2:7" x14ac:dyDescent="0.35">
      <c r="B632" s="114">
        <v>43760</v>
      </c>
      <c r="C632" s="1">
        <v>78.25</v>
      </c>
      <c r="D632" s="116">
        <f t="shared" si="18"/>
        <v>-3.5655036745894223E-3</v>
      </c>
      <c r="E632" s="115">
        <v>43760</v>
      </c>
      <c r="F632" s="1">
        <v>287.35732999999999</v>
      </c>
      <c r="G632" s="80">
        <f t="shared" si="19"/>
        <v>-3.2668634446682905E-3</v>
      </c>
    </row>
    <row r="633" spans="2:7" x14ac:dyDescent="0.35">
      <c r="B633" s="114">
        <v>43761</v>
      </c>
      <c r="C633" s="1">
        <v>78.989998</v>
      </c>
      <c r="D633" s="116">
        <f t="shared" si="18"/>
        <v>9.4568434504792315E-3</v>
      </c>
      <c r="E633" s="115">
        <v>43761</v>
      </c>
      <c r="F633" s="1">
        <v>288.19339000000002</v>
      </c>
      <c r="G633" s="80">
        <f t="shared" si="19"/>
        <v>2.9094785923854173E-3</v>
      </c>
    </row>
    <row r="634" spans="2:7" x14ac:dyDescent="0.35">
      <c r="B634" s="114">
        <v>43762</v>
      </c>
      <c r="C634" s="1">
        <v>79.180000000000007</v>
      </c>
      <c r="D634" s="116">
        <f t="shared" si="18"/>
        <v>2.40539314863645E-3</v>
      </c>
      <c r="E634" s="115">
        <v>43762</v>
      </c>
      <c r="F634" s="1">
        <v>288.66430700000001</v>
      </c>
      <c r="G634" s="80">
        <f t="shared" si="19"/>
        <v>1.6340312315975942E-3</v>
      </c>
    </row>
    <row r="635" spans="2:7" x14ac:dyDescent="0.35">
      <c r="B635" s="114">
        <v>43763</v>
      </c>
      <c r="C635" s="1">
        <v>77.860000999999997</v>
      </c>
      <c r="D635" s="116">
        <f t="shared" si="18"/>
        <v>-1.667086385450884E-2</v>
      </c>
      <c r="E635" s="115">
        <v>43763</v>
      </c>
      <c r="F635" s="1">
        <v>289.84637500000002</v>
      </c>
      <c r="G635" s="80">
        <f t="shared" si="19"/>
        <v>4.0949572612038075E-3</v>
      </c>
    </row>
    <row r="636" spans="2:7" x14ac:dyDescent="0.35">
      <c r="B636" s="114">
        <v>43766</v>
      </c>
      <c r="C636" s="1">
        <v>77.309997999999993</v>
      </c>
      <c r="D636" s="116">
        <f t="shared" si="18"/>
        <v>-7.063999395530496E-3</v>
      </c>
      <c r="E636" s="115">
        <v>43766</v>
      </c>
      <c r="F636" s="1">
        <v>291.48007200000001</v>
      </c>
      <c r="G636" s="80">
        <f t="shared" si="19"/>
        <v>5.6364237779409302E-3</v>
      </c>
    </row>
    <row r="637" spans="2:7" x14ac:dyDescent="0.35">
      <c r="B637" s="114">
        <v>43767</v>
      </c>
      <c r="C637" s="1">
        <v>77.639999000000003</v>
      </c>
      <c r="D637" s="116">
        <f t="shared" si="18"/>
        <v>4.2685423429969565E-3</v>
      </c>
      <c r="E637" s="115">
        <v>43767</v>
      </c>
      <c r="F637" s="1">
        <v>291.39361600000001</v>
      </c>
      <c r="G637" s="80">
        <f t="shared" si="19"/>
        <v>-2.9661032881863123E-4</v>
      </c>
    </row>
    <row r="638" spans="2:7" x14ac:dyDescent="0.35">
      <c r="B638" s="114">
        <v>43768</v>
      </c>
      <c r="C638" s="1">
        <v>78.879997000000003</v>
      </c>
      <c r="D638" s="116">
        <f t="shared" si="18"/>
        <v>1.5971123338113385E-2</v>
      </c>
      <c r="E638" s="115">
        <v>43768</v>
      </c>
      <c r="F638" s="1">
        <v>292.28744499999999</v>
      </c>
      <c r="G638" s="80">
        <f t="shared" si="19"/>
        <v>3.0674282170958145E-3</v>
      </c>
    </row>
    <row r="639" spans="2:7" x14ac:dyDescent="0.35">
      <c r="B639" s="114">
        <v>43769</v>
      </c>
      <c r="C639" s="1">
        <v>78.830001999999993</v>
      </c>
      <c r="D639" s="116">
        <f t="shared" si="18"/>
        <v>-6.3381087603248489E-4</v>
      </c>
      <c r="E639" s="115">
        <v>43769</v>
      </c>
      <c r="F639" s="1">
        <v>291.50891100000001</v>
      </c>
      <c r="G639" s="80">
        <f t="shared" si="19"/>
        <v>-2.6635902886625157E-3</v>
      </c>
    </row>
    <row r="640" spans="2:7" x14ac:dyDescent="0.35">
      <c r="B640" s="114">
        <v>43770</v>
      </c>
      <c r="C640" s="1">
        <v>79.440002000000007</v>
      </c>
      <c r="D640" s="116">
        <f t="shared" si="18"/>
        <v>7.7381705508521199E-3</v>
      </c>
      <c r="E640" s="115">
        <v>43770</v>
      </c>
      <c r="F640" s="1">
        <v>294.20950299999998</v>
      </c>
      <c r="G640" s="80">
        <f t="shared" si="19"/>
        <v>9.2641833511565332E-3</v>
      </c>
    </row>
    <row r="641" spans="2:7" x14ac:dyDescent="0.35">
      <c r="B641" s="114">
        <v>43773</v>
      </c>
      <c r="C641" s="1">
        <v>77.809997999999993</v>
      </c>
      <c r="D641" s="116">
        <f t="shared" si="18"/>
        <v>-2.0518680248774585E-2</v>
      </c>
      <c r="E641" s="115">
        <v>43773</v>
      </c>
      <c r="F641" s="1">
        <v>295.39150999999998</v>
      </c>
      <c r="G641" s="80">
        <f t="shared" si="19"/>
        <v>4.0175690721995436E-3</v>
      </c>
    </row>
    <row r="642" spans="2:7" x14ac:dyDescent="0.35">
      <c r="B642" s="114">
        <v>43774</v>
      </c>
      <c r="C642" s="1">
        <v>74.080001999999993</v>
      </c>
      <c r="D642" s="116">
        <f t="shared" si="18"/>
        <v>-4.7937232950449375E-2</v>
      </c>
      <c r="E642" s="115">
        <v>43774</v>
      </c>
      <c r="F642" s="1">
        <v>295.064728</v>
      </c>
      <c r="G642" s="80">
        <f t="shared" si="19"/>
        <v>-1.1062674076177076E-3</v>
      </c>
    </row>
    <row r="643" spans="2:7" x14ac:dyDescent="0.35">
      <c r="B643" s="114">
        <v>43775</v>
      </c>
      <c r="C643" s="1">
        <v>75.5</v>
      </c>
      <c r="D643" s="116">
        <f t="shared" si="18"/>
        <v>1.9168439007331652E-2</v>
      </c>
      <c r="E643" s="115">
        <v>43775</v>
      </c>
      <c r="F643" s="1">
        <v>295.13198899999998</v>
      </c>
      <c r="G643" s="80">
        <f t="shared" si="19"/>
        <v>2.2795337299676697E-4</v>
      </c>
    </row>
    <row r="644" spans="2:7" x14ac:dyDescent="0.35">
      <c r="B644" s="114">
        <v>43776</v>
      </c>
      <c r="C644" s="1">
        <v>75.099997999999999</v>
      </c>
      <c r="D644" s="116">
        <f t="shared" si="18"/>
        <v>-5.298039735099346E-3</v>
      </c>
      <c r="E644" s="115">
        <v>43776</v>
      </c>
      <c r="F644" s="1">
        <v>296.16992199999999</v>
      </c>
      <c r="G644" s="80">
        <f t="shared" si="19"/>
        <v>3.5168434418676644E-3</v>
      </c>
    </row>
    <row r="645" spans="2:7" x14ac:dyDescent="0.35">
      <c r="B645" s="114">
        <v>43777</v>
      </c>
      <c r="C645" s="1">
        <v>75.089995999999999</v>
      </c>
      <c r="D645" s="116">
        <f t="shared" si="18"/>
        <v>-1.3318242698222264E-4</v>
      </c>
      <c r="E645" s="115">
        <v>43777</v>
      </c>
      <c r="F645" s="1">
        <v>296.90035999999998</v>
      </c>
      <c r="G645" s="80">
        <f t="shared" si="19"/>
        <v>2.4662801511626574E-3</v>
      </c>
    </row>
    <row r="646" spans="2:7" x14ac:dyDescent="0.35">
      <c r="B646" s="114">
        <v>43780</v>
      </c>
      <c r="C646" s="1">
        <v>74.709998999999996</v>
      </c>
      <c r="D646" s="116">
        <f t="shared" si="18"/>
        <v>-5.0605542714372105E-3</v>
      </c>
      <c r="E646" s="115">
        <v>43780</v>
      </c>
      <c r="F646" s="1">
        <v>296.33331299999998</v>
      </c>
      <c r="G646" s="80">
        <f t="shared" si="19"/>
        <v>-1.9098899038047725E-3</v>
      </c>
    </row>
    <row r="647" spans="2:7" x14ac:dyDescent="0.35">
      <c r="B647" s="114">
        <v>43781</v>
      </c>
      <c r="C647" s="1">
        <v>74.739998</v>
      </c>
      <c r="D647" s="116">
        <f t="shared" si="18"/>
        <v>4.0153929061093502E-4</v>
      </c>
      <c r="E647" s="115">
        <v>43781</v>
      </c>
      <c r="F647" s="1">
        <v>296.95797700000003</v>
      </c>
      <c r="G647" s="80">
        <f t="shared" si="19"/>
        <v>2.1079776474542118E-3</v>
      </c>
    </row>
    <row r="648" spans="2:7" x14ac:dyDescent="0.35">
      <c r="B648" s="114">
        <v>43782</v>
      </c>
      <c r="C648" s="1">
        <v>75.650002000000001</v>
      </c>
      <c r="D648" s="116">
        <f t="shared" ref="D648:D711" si="20">(C648-C647)/C647</f>
        <v>1.217559572318962E-2</v>
      </c>
      <c r="E648" s="115">
        <v>43782</v>
      </c>
      <c r="F648" s="1">
        <v>297.05404700000003</v>
      </c>
      <c r="G648" s="80">
        <f t="shared" ref="G648:G711" si="21">(F648-F647)/F647</f>
        <v>3.235137879458191E-4</v>
      </c>
    </row>
    <row r="649" spans="2:7" x14ac:dyDescent="0.35">
      <c r="B649" s="114">
        <v>43783</v>
      </c>
      <c r="C649" s="1">
        <v>76.080001999999993</v>
      </c>
      <c r="D649" s="116">
        <f t="shared" si="20"/>
        <v>5.6840712310885673E-3</v>
      </c>
      <c r="E649" s="115">
        <v>43783</v>
      </c>
      <c r="F649" s="1">
        <v>297.48654199999999</v>
      </c>
      <c r="G649" s="80">
        <f t="shared" si="21"/>
        <v>1.455947173141729E-3</v>
      </c>
    </row>
    <row r="650" spans="2:7" x14ac:dyDescent="0.35">
      <c r="B650" s="114">
        <v>43784</v>
      </c>
      <c r="C650" s="1">
        <v>75.589995999999999</v>
      </c>
      <c r="D650" s="116">
        <f t="shared" si="20"/>
        <v>-6.4406675488782716E-3</v>
      </c>
      <c r="E650" s="115">
        <v>43784</v>
      </c>
      <c r="F650" s="1">
        <v>299.63922100000002</v>
      </c>
      <c r="G650" s="80">
        <f t="shared" si="21"/>
        <v>7.2362231431633457E-3</v>
      </c>
    </row>
    <row r="651" spans="2:7" x14ac:dyDescent="0.35">
      <c r="B651" s="114">
        <v>43787</v>
      </c>
      <c r="C651" s="1">
        <v>76.129997000000003</v>
      </c>
      <c r="D651" s="116">
        <f t="shared" si="20"/>
        <v>7.1438156975164244E-3</v>
      </c>
      <c r="E651" s="115">
        <v>43787</v>
      </c>
      <c r="F651" s="1">
        <v>299.860321</v>
      </c>
      <c r="G651" s="80">
        <f t="shared" si="21"/>
        <v>7.3788738090457969E-4</v>
      </c>
    </row>
    <row r="652" spans="2:7" x14ac:dyDescent="0.35">
      <c r="B652" s="114">
        <v>43788</v>
      </c>
      <c r="C652" s="1">
        <v>76.300003000000004</v>
      </c>
      <c r="D652" s="116">
        <f t="shared" si="20"/>
        <v>2.2331013621345705E-3</v>
      </c>
      <c r="E652" s="115">
        <v>43788</v>
      </c>
      <c r="F652" s="1">
        <v>299.773865</v>
      </c>
      <c r="G652" s="80">
        <f t="shared" si="21"/>
        <v>-2.8832090792031906E-4</v>
      </c>
    </row>
    <row r="653" spans="2:7" x14ac:dyDescent="0.35">
      <c r="B653" s="114">
        <v>43789</v>
      </c>
      <c r="C653" s="1">
        <v>76.779999000000004</v>
      </c>
      <c r="D653" s="116">
        <f t="shared" si="20"/>
        <v>6.290904077683979E-3</v>
      </c>
      <c r="E653" s="115">
        <v>43789</v>
      </c>
      <c r="F653" s="1">
        <v>298.658997</v>
      </c>
      <c r="G653" s="80">
        <f t="shared" si="21"/>
        <v>-3.7190300095040017E-3</v>
      </c>
    </row>
    <row r="654" spans="2:7" x14ac:dyDescent="0.35">
      <c r="B654" s="114">
        <v>43790</v>
      </c>
      <c r="C654" s="1">
        <v>77.010002</v>
      </c>
      <c r="D654" s="116">
        <f t="shared" si="20"/>
        <v>2.9956108751707121E-3</v>
      </c>
      <c r="E654" s="115">
        <v>43790</v>
      </c>
      <c r="F654" s="1">
        <v>298.17852800000003</v>
      </c>
      <c r="G654" s="80">
        <f t="shared" si="21"/>
        <v>-1.6087544819551208E-3</v>
      </c>
    </row>
    <row r="655" spans="2:7" x14ac:dyDescent="0.35">
      <c r="B655" s="114">
        <v>43791</v>
      </c>
      <c r="C655" s="1">
        <v>77.550003000000004</v>
      </c>
      <c r="D655" s="116">
        <f t="shared" si="20"/>
        <v>7.0120891569383902E-3</v>
      </c>
      <c r="E655" s="115">
        <v>43791</v>
      </c>
      <c r="F655" s="1">
        <v>298.84161399999999</v>
      </c>
      <c r="G655" s="80">
        <f t="shared" si="21"/>
        <v>2.2237885619985497E-3</v>
      </c>
    </row>
    <row r="656" spans="2:7" x14ac:dyDescent="0.35">
      <c r="B656" s="114">
        <v>43794</v>
      </c>
      <c r="C656" s="1">
        <v>77.779999000000004</v>
      </c>
      <c r="D656" s="116">
        <f t="shared" si="20"/>
        <v>2.965776803387098E-3</v>
      </c>
      <c r="E656" s="115">
        <v>43794</v>
      </c>
      <c r="F656" s="1">
        <v>301.157715</v>
      </c>
      <c r="G656" s="80">
        <f t="shared" si="21"/>
        <v>7.7502626525099792E-3</v>
      </c>
    </row>
    <row r="657" spans="2:7" x14ac:dyDescent="0.35">
      <c r="B657" s="114">
        <v>43795</v>
      </c>
      <c r="C657" s="1">
        <v>76.709998999999996</v>
      </c>
      <c r="D657" s="116">
        <f t="shared" si="20"/>
        <v>-1.3756749984015907E-2</v>
      </c>
      <c r="E657" s="115">
        <v>43795</v>
      </c>
      <c r="F657" s="1">
        <v>301.840057</v>
      </c>
      <c r="G657" s="80">
        <f t="shared" si="21"/>
        <v>2.2657297688687987E-3</v>
      </c>
    </row>
    <row r="658" spans="2:7" x14ac:dyDescent="0.35">
      <c r="B658" s="114">
        <v>43796</v>
      </c>
      <c r="C658" s="1">
        <v>76.860000999999997</v>
      </c>
      <c r="D658" s="116">
        <f t="shared" si="20"/>
        <v>1.9554426014267144E-3</v>
      </c>
      <c r="E658" s="115">
        <v>43796</v>
      </c>
      <c r="F658" s="1">
        <v>303.18548600000003</v>
      </c>
      <c r="G658" s="80">
        <f t="shared" si="21"/>
        <v>4.457423621544122E-3</v>
      </c>
    </row>
    <row r="659" spans="2:7" x14ac:dyDescent="0.35">
      <c r="B659" s="114">
        <v>43798</v>
      </c>
      <c r="C659" s="1">
        <v>76.569999999999993</v>
      </c>
      <c r="D659" s="116">
        <f t="shared" si="20"/>
        <v>-3.7731068986065165E-3</v>
      </c>
      <c r="E659" s="115">
        <v>43798</v>
      </c>
      <c r="F659" s="1">
        <v>302.06106599999998</v>
      </c>
      <c r="G659" s="80">
        <f t="shared" si="21"/>
        <v>-3.7086867674135404E-3</v>
      </c>
    </row>
    <row r="660" spans="2:7" x14ac:dyDescent="0.35">
      <c r="B660" s="114">
        <v>43801</v>
      </c>
      <c r="C660" s="1">
        <v>75.510002</v>
      </c>
      <c r="D660" s="116">
        <f t="shared" si="20"/>
        <v>-1.3843515737233815E-2</v>
      </c>
      <c r="E660" s="115">
        <v>43801</v>
      </c>
      <c r="F660" s="1">
        <v>299.49508700000001</v>
      </c>
      <c r="G660" s="80">
        <f t="shared" si="21"/>
        <v>-8.4949014912102921E-3</v>
      </c>
    </row>
    <row r="661" spans="2:7" x14ac:dyDescent="0.35">
      <c r="B661" s="114">
        <v>43802</v>
      </c>
      <c r="C661" s="1">
        <v>75.790001000000004</v>
      </c>
      <c r="D661" s="116">
        <f t="shared" si="20"/>
        <v>3.70810478855508E-3</v>
      </c>
      <c r="E661" s="115">
        <v>43802</v>
      </c>
      <c r="F661" s="1">
        <v>297.48654199999999</v>
      </c>
      <c r="G661" s="80">
        <f t="shared" si="21"/>
        <v>-6.7064372244611354E-3</v>
      </c>
    </row>
    <row r="662" spans="2:7" x14ac:dyDescent="0.35">
      <c r="B662" s="114">
        <v>43803</v>
      </c>
      <c r="C662" s="1">
        <v>76.680000000000007</v>
      </c>
      <c r="D662" s="116">
        <f t="shared" si="20"/>
        <v>1.1742960657831408E-2</v>
      </c>
      <c r="E662" s="115">
        <v>43803</v>
      </c>
      <c r="F662" s="1">
        <v>299.32208300000002</v>
      </c>
      <c r="G662" s="80">
        <f t="shared" si="21"/>
        <v>6.1701648338768709E-3</v>
      </c>
    </row>
    <row r="663" spans="2:7" x14ac:dyDescent="0.35">
      <c r="B663" s="114">
        <v>43804</v>
      </c>
      <c r="C663" s="1">
        <v>76.690002000000007</v>
      </c>
      <c r="D663" s="116">
        <f t="shared" si="20"/>
        <v>1.3043818466353764E-4</v>
      </c>
      <c r="E663" s="115">
        <v>43804</v>
      </c>
      <c r="F663" s="1">
        <v>299.860321</v>
      </c>
      <c r="G663" s="80">
        <f t="shared" si="21"/>
        <v>1.798190078745304E-3</v>
      </c>
    </row>
    <row r="664" spans="2:7" x14ac:dyDescent="0.35">
      <c r="B664" s="114">
        <v>43805</v>
      </c>
      <c r="C664" s="1">
        <v>76.720000999999996</v>
      </c>
      <c r="D664" s="116">
        <f t="shared" si="20"/>
        <v>3.9117224172180161E-4</v>
      </c>
      <c r="E664" s="115">
        <v>43805</v>
      </c>
      <c r="F664" s="1">
        <v>302.59918199999998</v>
      </c>
      <c r="G664" s="80">
        <f t="shared" si="21"/>
        <v>9.1337893285320191E-3</v>
      </c>
    </row>
    <row r="665" spans="2:7" x14ac:dyDescent="0.35">
      <c r="B665" s="114">
        <v>43808</v>
      </c>
      <c r="C665" s="1">
        <v>76.220000999999996</v>
      </c>
      <c r="D665" s="116">
        <f t="shared" si="20"/>
        <v>-6.5172053373669797E-3</v>
      </c>
      <c r="E665" s="115">
        <v>43808</v>
      </c>
      <c r="F665" s="1">
        <v>301.64782700000001</v>
      </c>
      <c r="G665" s="80">
        <f t="shared" si="21"/>
        <v>-3.143944387794076E-3</v>
      </c>
    </row>
    <row r="666" spans="2:7" x14ac:dyDescent="0.35">
      <c r="B666" s="114">
        <v>43809</v>
      </c>
      <c r="C666" s="1">
        <v>76.669998000000007</v>
      </c>
      <c r="D666" s="116">
        <f t="shared" si="20"/>
        <v>5.9039227774348949E-3</v>
      </c>
      <c r="E666" s="115">
        <v>43809</v>
      </c>
      <c r="F666" s="1">
        <v>301.31140099999999</v>
      </c>
      <c r="G666" s="80">
        <f t="shared" si="21"/>
        <v>-1.1152939616568735E-3</v>
      </c>
    </row>
    <row r="667" spans="2:7" x14ac:dyDescent="0.35">
      <c r="B667" s="114">
        <v>43810</v>
      </c>
      <c r="C667" s="1">
        <v>77.190002000000007</v>
      </c>
      <c r="D667" s="116">
        <f t="shared" si="20"/>
        <v>6.7823661610112483E-3</v>
      </c>
      <c r="E667" s="115">
        <v>43810</v>
      </c>
      <c r="F667" s="1">
        <v>302.16677900000002</v>
      </c>
      <c r="G667" s="80">
        <f t="shared" si="21"/>
        <v>2.8388504290285058E-3</v>
      </c>
    </row>
    <row r="668" spans="2:7" x14ac:dyDescent="0.35">
      <c r="B668" s="114">
        <v>43811</v>
      </c>
      <c r="C668" s="1">
        <v>77.040001000000004</v>
      </c>
      <c r="D668" s="116">
        <f t="shared" si="20"/>
        <v>-1.9432698032577217E-3</v>
      </c>
      <c r="E668" s="115">
        <v>43811</v>
      </c>
      <c r="F668" s="1">
        <v>304.77117900000002</v>
      </c>
      <c r="G668" s="80">
        <f t="shared" si="21"/>
        <v>8.6190811862875173E-3</v>
      </c>
    </row>
    <row r="669" spans="2:7" x14ac:dyDescent="0.35">
      <c r="B669" s="114">
        <v>43812</v>
      </c>
      <c r="C669" s="1">
        <v>77.150002000000001</v>
      </c>
      <c r="D669" s="116">
        <f t="shared" si="20"/>
        <v>1.4278426605939024E-3</v>
      </c>
      <c r="E669" s="115">
        <v>43812</v>
      </c>
      <c r="F669" s="1">
        <v>304.95370500000001</v>
      </c>
      <c r="G669" s="80">
        <f t="shared" si="21"/>
        <v>5.9889521246362905E-4</v>
      </c>
    </row>
    <row r="670" spans="2:7" x14ac:dyDescent="0.35">
      <c r="B670" s="114">
        <v>43815</v>
      </c>
      <c r="C670" s="1">
        <v>78.419998000000007</v>
      </c>
      <c r="D670" s="116">
        <f t="shared" si="20"/>
        <v>1.6461386481882476E-2</v>
      </c>
      <c r="E670" s="115">
        <v>43815</v>
      </c>
      <c r="F670" s="1">
        <v>307.04882800000001</v>
      </c>
      <c r="G670" s="80">
        <f t="shared" si="21"/>
        <v>6.8702985589238893E-3</v>
      </c>
    </row>
    <row r="671" spans="2:7" x14ac:dyDescent="0.35">
      <c r="B671" s="114">
        <v>43816</v>
      </c>
      <c r="C671" s="1">
        <v>78.040001000000004</v>
      </c>
      <c r="D671" s="116">
        <f t="shared" si="20"/>
        <v>-4.8456644949162455E-3</v>
      </c>
      <c r="E671" s="115">
        <v>43816</v>
      </c>
      <c r="F671" s="1">
        <v>307.11605800000001</v>
      </c>
      <c r="G671" s="80">
        <f t="shared" si="21"/>
        <v>2.1895540340572482E-4</v>
      </c>
    </row>
    <row r="672" spans="2:7" x14ac:dyDescent="0.35">
      <c r="B672" s="114">
        <v>43817</v>
      </c>
      <c r="C672" s="1">
        <v>78.470000999999996</v>
      </c>
      <c r="D672" s="116">
        <f t="shared" si="20"/>
        <v>5.5099948038185263E-3</v>
      </c>
      <c r="E672" s="115">
        <v>43817</v>
      </c>
      <c r="F672" s="1">
        <v>307.13528400000001</v>
      </c>
      <c r="G672" s="80">
        <f t="shared" si="21"/>
        <v>6.2601741260964264E-5</v>
      </c>
    </row>
    <row r="673" spans="2:7" x14ac:dyDescent="0.35">
      <c r="B673" s="114">
        <v>43818</v>
      </c>
      <c r="C673" s="1">
        <v>78.239998</v>
      </c>
      <c r="D673" s="116">
        <f t="shared" si="20"/>
        <v>-2.9310946485141044E-3</v>
      </c>
      <c r="E673" s="115">
        <v>43818</v>
      </c>
      <c r="F673" s="1">
        <v>308.394226</v>
      </c>
      <c r="G673" s="80">
        <f t="shared" si="21"/>
        <v>4.0989819977830695E-3</v>
      </c>
    </row>
    <row r="674" spans="2:7" x14ac:dyDescent="0.35">
      <c r="B674" s="114">
        <v>43819</v>
      </c>
      <c r="C674" s="1">
        <v>78.430000000000007</v>
      </c>
      <c r="D674" s="116">
        <f t="shared" si="20"/>
        <v>2.4284509823224547E-3</v>
      </c>
      <c r="E674" s="115">
        <v>43819</v>
      </c>
      <c r="F674" s="1">
        <v>309.74624599999999</v>
      </c>
      <c r="G674" s="80">
        <f t="shared" si="21"/>
        <v>4.3840639221305712E-3</v>
      </c>
    </row>
    <row r="675" spans="2:7" x14ac:dyDescent="0.35">
      <c r="B675" s="114">
        <v>43822</v>
      </c>
      <c r="C675" s="1">
        <v>77.300003000000004</v>
      </c>
      <c r="D675" s="116">
        <f t="shared" si="20"/>
        <v>-1.4407713884993024E-2</v>
      </c>
      <c r="E675" s="115">
        <v>43822</v>
      </c>
      <c r="F675" s="1">
        <v>310.21948200000003</v>
      </c>
      <c r="G675" s="80">
        <f t="shared" si="21"/>
        <v>1.5278183548995865E-3</v>
      </c>
    </row>
    <row r="676" spans="2:7" x14ac:dyDescent="0.35">
      <c r="B676" s="114">
        <v>43823</v>
      </c>
      <c r="C676" s="1">
        <v>77.330001999999993</v>
      </c>
      <c r="D676" s="116">
        <f t="shared" si="20"/>
        <v>3.8808536656834863E-4</v>
      </c>
      <c r="E676" s="115">
        <v>43823</v>
      </c>
      <c r="F676" s="1">
        <v>310.22918700000002</v>
      </c>
      <c r="G676" s="80">
        <f t="shared" si="21"/>
        <v>3.1284302125153902E-5</v>
      </c>
    </row>
    <row r="677" spans="2:7" x14ac:dyDescent="0.35">
      <c r="B677" s="114">
        <v>43825</v>
      </c>
      <c r="C677" s="1">
        <v>77.720000999999996</v>
      </c>
      <c r="D677" s="116">
        <f t="shared" si="20"/>
        <v>5.0433077707666826E-3</v>
      </c>
      <c r="E677" s="115">
        <v>43825</v>
      </c>
      <c r="F677" s="1">
        <v>311.88061499999998</v>
      </c>
      <c r="G677" s="80">
        <f t="shared" si="21"/>
        <v>5.3232515482173276E-3</v>
      </c>
    </row>
    <row r="678" spans="2:7" x14ac:dyDescent="0.35">
      <c r="B678" s="114">
        <v>43826</v>
      </c>
      <c r="C678" s="1">
        <v>77.989998</v>
      </c>
      <c r="D678" s="116">
        <f t="shared" si="20"/>
        <v>3.4739706192232758E-3</v>
      </c>
      <c r="E678" s="115">
        <v>43826</v>
      </c>
      <c r="F678" s="1">
        <v>311.803314</v>
      </c>
      <c r="G678" s="80">
        <f t="shared" si="21"/>
        <v>-2.4785445546199531E-4</v>
      </c>
    </row>
    <row r="679" spans="2:7" x14ac:dyDescent="0.35">
      <c r="B679" s="114">
        <v>43829</v>
      </c>
      <c r="C679" s="1">
        <v>78.139999000000003</v>
      </c>
      <c r="D679" s="116">
        <f t="shared" si="20"/>
        <v>1.9233363744925749E-3</v>
      </c>
      <c r="E679" s="115">
        <v>43829</v>
      </c>
      <c r="F679" s="1">
        <v>310.08422899999999</v>
      </c>
      <c r="G679" s="80">
        <f t="shared" si="21"/>
        <v>-5.5133634660470823E-3</v>
      </c>
    </row>
    <row r="680" spans="2:7" x14ac:dyDescent="0.35">
      <c r="B680" s="114">
        <v>43830</v>
      </c>
      <c r="C680" s="1">
        <v>78.540001000000004</v>
      </c>
      <c r="D680" s="116">
        <f t="shared" si="20"/>
        <v>5.119042809304369E-3</v>
      </c>
      <c r="E680" s="115">
        <v>43830</v>
      </c>
      <c r="F680" s="1">
        <v>310.83758499999999</v>
      </c>
      <c r="G680" s="80">
        <f t="shared" si="21"/>
        <v>2.4295205287592895E-3</v>
      </c>
    </row>
    <row r="681" spans="2:7" x14ac:dyDescent="0.35">
      <c r="B681" s="114">
        <v>43832</v>
      </c>
      <c r="C681" s="1">
        <v>76.650002000000001</v>
      </c>
      <c r="D681" s="116">
        <f t="shared" si="20"/>
        <v>-2.4064158084235357E-2</v>
      </c>
      <c r="E681" s="115">
        <v>43832</v>
      </c>
      <c r="F681" s="1">
        <v>313.74447600000002</v>
      </c>
      <c r="G681" s="80">
        <f t="shared" si="21"/>
        <v>9.3518002335529343E-3</v>
      </c>
    </row>
    <row r="682" spans="2:7" x14ac:dyDescent="0.35">
      <c r="B682" s="114">
        <v>43833</v>
      </c>
      <c r="C682" s="1">
        <v>76.360000999999997</v>
      </c>
      <c r="D682" s="116">
        <f t="shared" si="20"/>
        <v>-3.7834441282859161E-3</v>
      </c>
      <c r="E682" s="115">
        <v>43833</v>
      </c>
      <c r="F682" s="1">
        <v>311.36877399999997</v>
      </c>
      <c r="G682" s="80">
        <f t="shared" si="21"/>
        <v>-7.5720918828226522E-3</v>
      </c>
    </row>
    <row r="683" spans="2:7" x14ac:dyDescent="0.35">
      <c r="B683" s="114">
        <v>43836</v>
      </c>
      <c r="C683" s="1">
        <v>76.389999000000003</v>
      </c>
      <c r="D683" s="116">
        <f t="shared" si="20"/>
        <v>3.9284965436297187E-4</v>
      </c>
      <c r="E683" s="115">
        <v>43836</v>
      </c>
      <c r="F683" s="1">
        <v>312.55664100000001</v>
      </c>
      <c r="G683" s="80">
        <f t="shared" si="21"/>
        <v>3.814984350357624E-3</v>
      </c>
    </row>
    <row r="684" spans="2:7" x14ac:dyDescent="0.35">
      <c r="B684" s="114">
        <v>43837</v>
      </c>
      <c r="C684" s="1">
        <v>76.199996999999996</v>
      </c>
      <c r="D684" s="116">
        <f t="shared" si="20"/>
        <v>-2.4872627632840641E-3</v>
      </c>
      <c r="E684" s="115">
        <v>43837</v>
      </c>
      <c r="F684" s="1">
        <v>311.67782599999998</v>
      </c>
      <c r="G684" s="80">
        <f t="shared" si="21"/>
        <v>-2.8116983762953591E-3</v>
      </c>
    </row>
    <row r="685" spans="2:7" x14ac:dyDescent="0.35">
      <c r="B685" s="114">
        <v>43838</v>
      </c>
      <c r="C685" s="1">
        <v>76.089995999999999</v>
      </c>
      <c r="D685" s="116">
        <f t="shared" si="20"/>
        <v>-1.4435827339992797E-3</v>
      </c>
      <c r="E685" s="115">
        <v>43838</v>
      </c>
      <c r="F685" s="1">
        <v>313.33895899999999</v>
      </c>
      <c r="G685" s="80">
        <f t="shared" si="21"/>
        <v>5.329647672786343E-3</v>
      </c>
    </row>
    <row r="686" spans="2:7" x14ac:dyDescent="0.35">
      <c r="B686" s="114">
        <v>43839</v>
      </c>
      <c r="C686" s="1">
        <v>76.860000999999997</v>
      </c>
      <c r="D686" s="116">
        <f t="shared" si="20"/>
        <v>1.011966145983235E-2</v>
      </c>
      <c r="E686" s="115">
        <v>43839</v>
      </c>
      <c r="F686" s="1">
        <v>315.46356200000002</v>
      </c>
      <c r="G686" s="80">
        <f t="shared" si="21"/>
        <v>6.7805261330431497E-3</v>
      </c>
    </row>
    <row r="687" spans="2:7" x14ac:dyDescent="0.35">
      <c r="B687" s="114">
        <v>43840</v>
      </c>
      <c r="C687" s="1">
        <v>77.459998999999996</v>
      </c>
      <c r="D687" s="116">
        <f t="shared" si="20"/>
        <v>7.8063751261205341E-3</v>
      </c>
      <c r="E687" s="115">
        <v>43840</v>
      </c>
      <c r="F687" s="1">
        <v>314.55575599999997</v>
      </c>
      <c r="G687" s="80">
        <f t="shared" si="21"/>
        <v>-2.8776889294112847E-3</v>
      </c>
    </row>
    <row r="688" spans="2:7" x14ac:dyDescent="0.35">
      <c r="B688" s="114">
        <v>43843</v>
      </c>
      <c r="C688" s="1">
        <v>78.599997999999999</v>
      </c>
      <c r="D688" s="116">
        <f t="shared" si="20"/>
        <v>1.4717260711557757E-2</v>
      </c>
      <c r="E688" s="115">
        <v>43843</v>
      </c>
      <c r="F688" s="1">
        <v>316.71899400000001</v>
      </c>
      <c r="G688" s="80">
        <f t="shared" si="21"/>
        <v>6.8771210150738284E-3</v>
      </c>
    </row>
    <row r="689" spans="2:7" x14ac:dyDescent="0.35">
      <c r="B689" s="114">
        <v>43844</v>
      </c>
      <c r="C689" s="1">
        <v>78.690002000000007</v>
      </c>
      <c r="D689" s="116">
        <f t="shared" si="20"/>
        <v>1.1450890876613957E-3</v>
      </c>
      <c r="E689" s="115">
        <v>43844</v>
      </c>
      <c r="F689" s="1">
        <v>316.23620599999998</v>
      </c>
      <c r="G689" s="80">
        <f t="shared" si="21"/>
        <v>-1.5243417955540352E-3</v>
      </c>
    </row>
    <row r="690" spans="2:7" x14ac:dyDescent="0.35">
      <c r="B690" s="114">
        <v>43845</v>
      </c>
      <c r="C690" s="1">
        <v>80.019997000000004</v>
      </c>
      <c r="D690" s="116">
        <f t="shared" si="20"/>
        <v>1.6901702455160653E-2</v>
      </c>
      <c r="E690" s="115">
        <v>43845</v>
      </c>
      <c r="F690" s="1">
        <v>316.95077500000002</v>
      </c>
      <c r="G690" s="80">
        <f t="shared" si="21"/>
        <v>2.2596052774552958E-3</v>
      </c>
    </row>
    <row r="691" spans="2:7" x14ac:dyDescent="0.35">
      <c r="B691" s="114">
        <v>43846</v>
      </c>
      <c r="C691" s="1">
        <v>81.099997999999999</v>
      </c>
      <c r="D691" s="116">
        <f t="shared" si="20"/>
        <v>1.34966388464123E-2</v>
      </c>
      <c r="E691" s="115">
        <v>43846</v>
      </c>
      <c r="F691" s="1">
        <v>319.58734099999998</v>
      </c>
      <c r="G691" s="80">
        <f t="shared" si="21"/>
        <v>8.3185346368058553E-3</v>
      </c>
    </row>
    <row r="692" spans="2:7" x14ac:dyDescent="0.35">
      <c r="B692" s="114">
        <v>43847</v>
      </c>
      <c r="C692" s="1">
        <v>81.029999000000004</v>
      </c>
      <c r="D692" s="116">
        <f t="shared" si="20"/>
        <v>-8.6311962671066533E-4</v>
      </c>
      <c r="E692" s="115">
        <v>43847</v>
      </c>
      <c r="F692" s="1">
        <v>320.58209199999999</v>
      </c>
      <c r="G692" s="80">
        <f t="shared" si="21"/>
        <v>3.1126107714010112E-3</v>
      </c>
    </row>
    <row r="693" spans="2:7" x14ac:dyDescent="0.35">
      <c r="B693" s="114">
        <v>43851</v>
      </c>
      <c r="C693" s="1">
        <v>81.449996999999996</v>
      </c>
      <c r="D693" s="116">
        <f t="shared" si="20"/>
        <v>5.1832408389884408E-3</v>
      </c>
      <c r="E693" s="115">
        <v>43851</v>
      </c>
      <c r="F693" s="1">
        <v>319.95428500000003</v>
      </c>
      <c r="G693" s="80">
        <f t="shared" si="21"/>
        <v>-1.9583345909414103E-3</v>
      </c>
    </row>
    <row r="694" spans="2:7" x14ac:dyDescent="0.35">
      <c r="B694" s="114">
        <v>43852</v>
      </c>
      <c r="C694" s="1">
        <v>82.059997999999993</v>
      </c>
      <c r="D694" s="116">
        <f t="shared" si="20"/>
        <v>7.4892697663327956E-3</v>
      </c>
      <c r="E694" s="115">
        <v>43852</v>
      </c>
      <c r="F694" s="1">
        <v>319.99292000000003</v>
      </c>
      <c r="G694" s="80">
        <f t="shared" si="21"/>
        <v>1.2075162550174724E-4</v>
      </c>
    </row>
    <row r="695" spans="2:7" x14ac:dyDescent="0.35">
      <c r="B695" s="114">
        <v>43853</v>
      </c>
      <c r="C695" s="1">
        <v>82.589995999999999</v>
      </c>
      <c r="D695" s="116">
        <f t="shared" si="20"/>
        <v>6.4586645493216587E-3</v>
      </c>
      <c r="E695" s="115">
        <v>43853</v>
      </c>
      <c r="F695" s="1">
        <v>320.35995500000001</v>
      </c>
      <c r="G695" s="80">
        <f t="shared" si="21"/>
        <v>1.1470097525907357E-3</v>
      </c>
    </row>
    <row r="696" spans="2:7" x14ac:dyDescent="0.35">
      <c r="B696" s="114">
        <v>43854</v>
      </c>
      <c r="C696" s="1">
        <v>82.470000999999996</v>
      </c>
      <c r="D696" s="116">
        <f t="shared" si="20"/>
        <v>-1.452899937178868E-3</v>
      </c>
      <c r="E696" s="115">
        <v>43854</v>
      </c>
      <c r="F696" s="1">
        <v>317.51095600000002</v>
      </c>
      <c r="G696" s="80">
        <f t="shared" si="21"/>
        <v>-8.8931183674313841E-3</v>
      </c>
    </row>
    <row r="697" spans="2:7" x14ac:dyDescent="0.35">
      <c r="B697" s="114">
        <v>43857</v>
      </c>
      <c r="C697" s="1">
        <v>82.470000999999996</v>
      </c>
      <c r="D697" s="116">
        <f t="shared" si="20"/>
        <v>0</v>
      </c>
      <c r="E697" s="115">
        <v>43857</v>
      </c>
      <c r="F697" s="1">
        <v>312.42138699999998</v>
      </c>
      <c r="G697" s="80">
        <f t="shared" si="21"/>
        <v>-1.6029585448383833E-2</v>
      </c>
    </row>
    <row r="698" spans="2:7" x14ac:dyDescent="0.35">
      <c r="B698" s="114">
        <v>43858</v>
      </c>
      <c r="C698" s="1">
        <v>82.849997999999999</v>
      </c>
      <c r="D698" s="116">
        <f t="shared" si="20"/>
        <v>4.6076997137420072E-3</v>
      </c>
      <c r="E698" s="115">
        <v>43858</v>
      </c>
      <c r="F698" s="1">
        <v>315.695313</v>
      </c>
      <c r="G698" s="80">
        <f t="shared" si="21"/>
        <v>1.0479199364158823E-2</v>
      </c>
    </row>
    <row r="699" spans="2:7" x14ac:dyDescent="0.35">
      <c r="B699" s="114">
        <v>43859</v>
      </c>
      <c r="C699" s="1">
        <v>83.220000999999996</v>
      </c>
      <c r="D699" s="116">
        <f t="shared" si="20"/>
        <v>4.4659385507769952E-3</v>
      </c>
      <c r="E699" s="115">
        <v>43859</v>
      </c>
      <c r="F699" s="1">
        <v>315.43460099999999</v>
      </c>
      <c r="G699" s="80">
        <f t="shared" si="21"/>
        <v>-8.2583424353852312E-4</v>
      </c>
    </row>
    <row r="700" spans="2:7" x14ac:dyDescent="0.35">
      <c r="B700" s="114">
        <v>43860</v>
      </c>
      <c r="C700" s="1">
        <v>83.790001000000004</v>
      </c>
      <c r="D700" s="116">
        <f t="shared" si="20"/>
        <v>6.8493149861895272E-3</v>
      </c>
      <c r="E700" s="115">
        <v>43860</v>
      </c>
      <c r="F700" s="1">
        <v>316.458282</v>
      </c>
      <c r="G700" s="80">
        <f t="shared" si="21"/>
        <v>3.2453034535675765E-3</v>
      </c>
    </row>
    <row r="701" spans="2:7" x14ac:dyDescent="0.35">
      <c r="B701" s="114">
        <v>43861</v>
      </c>
      <c r="C701" s="1">
        <v>83.029999000000004</v>
      </c>
      <c r="D701" s="116">
        <f t="shared" si="20"/>
        <v>-9.0703185455266924E-3</v>
      </c>
      <c r="E701" s="115">
        <v>43861</v>
      </c>
      <c r="F701" s="1">
        <v>310.71203600000001</v>
      </c>
      <c r="G701" s="80">
        <f t="shared" si="21"/>
        <v>-1.8157988988892967E-2</v>
      </c>
    </row>
    <row r="702" spans="2:7" x14ac:dyDescent="0.35">
      <c r="B702" s="114">
        <v>43864</v>
      </c>
      <c r="C702" s="1">
        <v>83.559997999999993</v>
      </c>
      <c r="D702" s="116">
        <f t="shared" si="20"/>
        <v>6.3832230083489391E-3</v>
      </c>
      <c r="E702" s="115">
        <v>43864</v>
      </c>
      <c r="F702" s="1">
        <v>313.02014200000002</v>
      </c>
      <c r="G702" s="80">
        <f t="shared" si="21"/>
        <v>7.4284409117643876E-3</v>
      </c>
    </row>
    <row r="703" spans="2:7" x14ac:dyDescent="0.35">
      <c r="B703" s="114">
        <v>43865</v>
      </c>
      <c r="C703" s="1">
        <v>83.029999000000004</v>
      </c>
      <c r="D703" s="116">
        <f t="shared" si="20"/>
        <v>-6.3427359105488433E-3</v>
      </c>
      <c r="E703" s="115">
        <v>43865</v>
      </c>
      <c r="F703" s="1">
        <v>317.79101600000001</v>
      </c>
      <c r="G703" s="80">
        <f t="shared" si="21"/>
        <v>1.5241428137873606E-2</v>
      </c>
    </row>
    <row r="704" spans="2:7" x14ac:dyDescent="0.35">
      <c r="B704" s="114">
        <v>43866</v>
      </c>
      <c r="C704" s="1">
        <v>84.050003000000004</v>
      </c>
      <c r="D704" s="116">
        <f t="shared" si="20"/>
        <v>1.2284764690892024E-2</v>
      </c>
      <c r="E704" s="115">
        <v>43866</v>
      </c>
      <c r="F704" s="1">
        <v>321.46090700000002</v>
      </c>
      <c r="G704" s="80">
        <f t="shared" si="21"/>
        <v>1.1548126961524951E-2</v>
      </c>
    </row>
    <row r="705" spans="2:7" x14ac:dyDescent="0.35">
      <c r="B705" s="114">
        <v>43867</v>
      </c>
      <c r="C705" s="1">
        <v>84.230002999999996</v>
      </c>
      <c r="D705" s="116">
        <f t="shared" si="20"/>
        <v>2.1415823149939996E-3</v>
      </c>
      <c r="E705" s="115">
        <v>43867</v>
      </c>
      <c r="F705" s="1">
        <v>322.54251099999999</v>
      </c>
      <c r="G705" s="80">
        <f t="shared" si="21"/>
        <v>3.3646517397525112E-3</v>
      </c>
    </row>
    <row r="706" spans="2:7" x14ac:dyDescent="0.35">
      <c r="B706" s="114">
        <v>43868</v>
      </c>
      <c r="C706" s="1">
        <v>83.910004000000001</v>
      </c>
      <c r="D706" s="116">
        <f t="shared" si="20"/>
        <v>-3.7991094455973808E-3</v>
      </c>
      <c r="E706" s="115">
        <v>43868</v>
      </c>
      <c r="F706" s="1">
        <v>320.823486</v>
      </c>
      <c r="G706" s="80">
        <f t="shared" si="21"/>
        <v>-5.3296075443524651E-3</v>
      </c>
    </row>
    <row r="707" spans="2:7" x14ac:dyDescent="0.35">
      <c r="B707" s="114">
        <v>43871</v>
      </c>
      <c r="C707" s="1">
        <v>84.470000999999996</v>
      </c>
      <c r="D707" s="116">
        <f t="shared" si="20"/>
        <v>6.6737811143471716E-3</v>
      </c>
      <c r="E707" s="115">
        <v>43871</v>
      </c>
      <c r="F707" s="1">
        <v>323.21853599999997</v>
      </c>
      <c r="G707" s="80">
        <f t="shared" si="21"/>
        <v>7.4653200420619122E-3</v>
      </c>
    </row>
    <row r="708" spans="2:7" x14ac:dyDescent="0.35">
      <c r="B708" s="114">
        <v>43872</v>
      </c>
      <c r="C708" s="1">
        <v>84.559997999999993</v>
      </c>
      <c r="D708" s="116">
        <f t="shared" si="20"/>
        <v>1.0654315015338615E-3</v>
      </c>
      <c r="E708" s="115">
        <v>43872</v>
      </c>
      <c r="F708" s="1">
        <v>323.77871699999997</v>
      </c>
      <c r="G708" s="80">
        <f t="shared" si="21"/>
        <v>1.7331338942764103E-3</v>
      </c>
    </row>
    <row r="709" spans="2:7" x14ac:dyDescent="0.35">
      <c r="B709" s="114">
        <v>43873</v>
      </c>
      <c r="C709" s="1">
        <v>83.879997000000003</v>
      </c>
      <c r="D709" s="116">
        <f t="shared" si="20"/>
        <v>-8.0416392630471688E-3</v>
      </c>
      <c r="E709" s="115">
        <v>43873</v>
      </c>
      <c r="F709" s="1">
        <v>325.86468500000001</v>
      </c>
      <c r="G709" s="80">
        <f t="shared" si="21"/>
        <v>6.442572937862487E-3</v>
      </c>
    </row>
    <row r="710" spans="2:7" x14ac:dyDescent="0.35">
      <c r="B710" s="114">
        <v>43874</v>
      </c>
      <c r="C710" s="1">
        <v>84.860000999999997</v>
      </c>
      <c r="D710" s="116">
        <f t="shared" si="20"/>
        <v>1.1683405281952905E-2</v>
      </c>
      <c r="E710" s="115">
        <v>43874</v>
      </c>
      <c r="F710" s="1">
        <v>325.51702899999998</v>
      </c>
      <c r="G710" s="80">
        <f t="shared" si="21"/>
        <v>-1.0668722816650998E-3</v>
      </c>
    </row>
    <row r="711" spans="2:7" x14ac:dyDescent="0.35">
      <c r="B711" s="114">
        <v>43875</v>
      </c>
      <c r="C711" s="1">
        <v>85.349997999999999</v>
      </c>
      <c r="D711" s="116">
        <f t="shared" si="20"/>
        <v>5.7741809359630157E-3</v>
      </c>
      <c r="E711" s="115">
        <v>43875</v>
      </c>
      <c r="F711" s="1">
        <v>326.03860500000002</v>
      </c>
      <c r="G711" s="80">
        <f t="shared" si="21"/>
        <v>1.6023001979415298E-3</v>
      </c>
    </row>
    <row r="712" spans="2:7" x14ac:dyDescent="0.35">
      <c r="B712" s="114">
        <v>43879</v>
      </c>
      <c r="C712" s="1">
        <v>85.529999000000004</v>
      </c>
      <c r="D712" s="116">
        <f t="shared" ref="D712:D775" si="22">(C712-C711)/C711</f>
        <v>2.1089748590269949E-3</v>
      </c>
      <c r="E712" s="115">
        <v>43879</v>
      </c>
      <c r="F712" s="1">
        <v>325.19833399999999</v>
      </c>
      <c r="G712" s="80">
        <f t="shared" ref="G712:G775" si="23">(F712-F711)/F711</f>
        <v>-2.5772132106872121E-3</v>
      </c>
    </row>
    <row r="713" spans="2:7" x14ac:dyDescent="0.35">
      <c r="B713" s="114">
        <v>43880</v>
      </c>
      <c r="C713" s="1">
        <v>84.839995999999999</v>
      </c>
      <c r="D713" s="116">
        <f t="shared" si="22"/>
        <v>-8.0673799610357106E-3</v>
      </c>
      <c r="E713" s="115">
        <v>43880</v>
      </c>
      <c r="F713" s="1">
        <v>326.753174</v>
      </c>
      <c r="G713" s="80">
        <f t="shared" si="23"/>
        <v>4.7812053059288206E-3</v>
      </c>
    </row>
    <row r="714" spans="2:7" x14ac:dyDescent="0.35">
      <c r="B714" s="114">
        <v>43881</v>
      </c>
      <c r="C714" s="1">
        <v>84.779999000000004</v>
      </c>
      <c r="D714" s="116">
        <f t="shared" si="22"/>
        <v>-7.0717825116346821E-4</v>
      </c>
      <c r="E714" s="115">
        <v>43881</v>
      </c>
      <c r="F714" s="1">
        <v>325.41082799999998</v>
      </c>
      <c r="G714" s="80">
        <f t="shared" si="23"/>
        <v>-4.1081345394980628E-3</v>
      </c>
    </row>
    <row r="715" spans="2:7" x14ac:dyDescent="0.35">
      <c r="B715" s="114">
        <v>43882</v>
      </c>
      <c r="C715" s="1">
        <v>84.730002999999996</v>
      </c>
      <c r="D715" s="116">
        <f t="shared" si="22"/>
        <v>-5.8971456227555812E-4</v>
      </c>
      <c r="E715" s="115">
        <v>43882</v>
      </c>
      <c r="F715" s="1">
        <v>322.059662</v>
      </c>
      <c r="G715" s="80">
        <f t="shared" si="23"/>
        <v>-1.0298262109458688E-2</v>
      </c>
    </row>
    <row r="716" spans="2:7" x14ac:dyDescent="0.35">
      <c r="B716" s="114">
        <v>43885</v>
      </c>
      <c r="C716" s="1">
        <v>83.019997000000004</v>
      </c>
      <c r="D716" s="116">
        <f t="shared" si="22"/>
        <v>-2.0181823904809645E-2</v>
      </c>
      <c r="E716" s="115">
        <v>43885</v>
      </c>
      <c r="F716" s="1">
        <v>311.37838699999998</v>
      </c>
      <c r="G716" s="80">
        <f t="shared" si="23"/>
        <v>-3.3165516394288545E-2</v>
      </c>
    </row>
    <row r="717" spans="2:7" x14ac:dyDescent="0.35">
      <c r="B717" s="114">
        <v>43886</v>
      </c>
      <c r="C717" s="1">
        <v>80.970000999999996</v>
      </c>
      <c r="D717" s="116">
        <f t="shared" si="22"/>
        <v>-2.4692797808701525E-2</v>
      </c>
      <c r="E717" s="115">
        <v>43886</v>
      </c>
      <c r="F717" s="1">
        <v>301.94296300000002</v>
      </c>
      <c r="G717" s="80">
        <f t="shared" si="23"/>
        <v>-3.0302115991113911E-2</v>
      </c>
    </row>
    <row r="718" spans="2:7" x14ac:dyDescent="0.35">
      <c r="B718" s="114">
        <v>43887</v>
      </c>
      <c r="C718" s="1">
        <v>79.949996999999996</v>
      </c>
      <c r="D718" s="116">
        <f t="shared" si="22"/>
        <v>-1.2597307489226784E-2</v>
      </c>
      <c r="E718" s="115">
        <v>43887</v>
      </c>
      <c r="F718" s="1">
        <v>300.83236699999998</v>
      </c>
      <c r="G718" s="80">
        <f t="shared" si="23"/>
        <v>-3.678164872483031E-3</v>
      </c>
    </row>
    <row r="719" spans="2:7" x14ac:dyDescent="0.35">
      <c r="B719" s="114">
        <v>43888</v>
      </c>
      <c r="C719" s="1">
        <v>76.069999999999993</v>
      </c>
      <c r="D719" s="116">
        <f t="shared" si="22"/>
        <v>-4.853029575473284E-2</v>
      </c>
      <c r="E719" s="115">
        <v>43888</v>
      </c>
      <c r="F719" s="1">
        <v>287.32153299999999</v>
      </c>
      <c r="G719" s="80">
        <f t="shared" si="23"/>
        <v>-4.4911503820996727E-2</v>
      </c>
    </row>
    <row r="720" spans="2:7" x14ac:dyDescent="0.35">
      <c r="B720" s="114">
        <v>43889</v>
      </c>
      <c r="C720" s="1">
        <v>72.199996999999996</v>
      </c>
      <c r="D720" s="116">
        <f t="shared" si="22"/>
        <v>-5.0874234257920301E-2</v>
      </c>
      <c r="E720" s="115">
        <v>43889</v>
      </c>
      <c r="F720" s="1">
        <v>286.11431900000002</v>
      </c>
      <c r="G720" s="80">
        <f t="shared" si="23"/>
        <v>-4.2016133889970749E-3</v>
      </c>
    </row>
    <row r="721" spans="2:7" x14ac:dyDescent="0.35">
      <c r="B721" s="114">
        <v>43892</v>
      </c>
      <c r="C721" s="1">
        <v>76.430000000000007</v>
      </c>
      <c r="D721" s="116">
        <f t="shared" si="22"/>
        <v>5.8587301603350635E-2</v>
      </c>
      <c r="E721" s="115">
        <v>43892</v>
      </c>
      <c r="F721" s="1">
        <v>298.50488300000001</v>
      </c>
      <c r="G721" s="80">
        <f t="shared" si="23"/>
        <v>4.3306340078701135E-2</v>
      </c>
    </row>
    <row r="722" spans="2:7" x14ac:dyDescent="0.35">
      <c r="B722" s="114">
        <v>43893</v>
      </c>
      <c r="C722" s="1">
        <v>76.330001999999993</v>
      </c>
      <c r="D722" s="116">
        <f t="shared" si="22"/>
        <v>-1.3083605913909925E-3</v>
      </c>
      <c r="E722" s="115">
        <v>43893</v>
      </c>
      <c r="F722" s="1">
        <v>289.95797700000003</v>
      </c>
      <c r="G722" s="80">
        <f t="shared" si="23"/>
        <v>-2.8632382539618216E-2</v>
      </c>
    </row>
    <row r="723" spans="2:7" x14ac:dyDescent="0.35">
      <c r="B723" s="114">
        <v>43894</v>
      </c>
      <c r="C723" s="1">
        <v>80.879997000000003</v>
      </c>
      <c r="D723" s="116">
        <f t="shared" si="22"/>
        <v>5.9609522871491738E-2</v>
      </c>
      <c r="E723" s="115">
        <v>43894</v>
      </c>
      <c r="F723" s="1">
        <v>302.14584400000001</v>
      </c>
      <c r="G723" s="80">
        <f t="shared" si="23"/>
        <v>4.2033218489450221E-2</v>
      </c>
    </row>
    <row r="724" spans="2:7" x14ac:dyDescent="0.35">
      <c r="B724" s="114">
        <v>43895</v>
      </c>
      <c r="C724" s="1">
        <v>79.279999000000004</v>
      </c>
      <c r="D724" s="116">
        <f t="shared" si="22"/>
        <v>-1.9782369675409351E-2</v>
      </c>
      <c r="E724" s="115">
        <v>43895</v>
      </c>
      <c r="F724" s="1">
        <v>292.10195900000002</v>
      </c>
      <c r="G724" s="80">
        <f t="shared" si="23"/>
        <v>-3.3241843961950998E-2</v>
      </c>
    </row>
    <row r="725" spans="2:7" x14ac:dyDescent="0.35">
      <c r="B725" s="114">
        <v>43896</v>
      </c>
      <c r="C725" s="1">
        <v>80.680000000000007</v>
      </c>
      <c r="D725" s="116">
        <f t="shared" si="22"/>
        <v>1.765894320962344E-2</v>
      </c>
      <c r="E725" s="115">
        <v>43896</v>
      </c>
      <c r="F725" s="1">
        <v>287.27316300000001</v>
      </c>
      <c r="G725" s="80">
        <f t="shared" si="23"/>
        <v>-1.6531200326527117E-2</v>
      </c>
    </row>
    <row r="726" spans="2:7" x14ac:dyDescent="0.35">
      <c r="B726" s="114">
        <v>43899</v>
      </c>
      <c r="C726" s="1">
        <v>74.5</v>
      </c>
      <c r="D726" s="116">
        <f t="shared" si="22"/>
        <v>-7.659890927119492E-2</v>
      </c>
      <c r="E726" s="115">
        <v>43899</v>
      </c>
      <c r="F726" s="1">
        <v>264.83874500000002</v>
      </c>
      <c r="G726" s="80">
        <f t="shared" si="23"/>
        <v>-7.8094374586602067E-2</v>
      </c>
    </row>
    <row r="727" spans="2:7" x14ac:dyDescent="0.35">
      <c r="B727" s="114">
        <v>43900</v>
      </c>
      <c r="C727" s="1">
        <v>75.980002999999996</v>
      </c>
      <c r="D727" s="116">
        <f t="shared" si="22"/>
        <v>1.9865812080536865E-2</v>
      </c>
      <c r="E727" s="115">
        <v>43900</v>
      </c>
      <c r="F727" s="1">
        <v>278.54281600000002</v>
      </c>
      <c r="G727" s="80">
        <f t="shared" si="23"/>
        <v>5.1744962769703494E-2</v>
      </c>
    </row>
    <row r="728" spans="2:7" x14ac:dyDescent="0.35">
      <c r="B728" s="114">
        <v>43901</v>
      </c>
      <c r="C728" s="1">
        <v>70.279999000000004</v>
      </c>
      <c r="D728" s="116">
        <f t="shared" si="22"/>
        <v>-7.5019791720724108E-2</v>
      </c>
      <c r="E728" s="115">
        <v>43901</v>
      </c>
      <c r="F728" s="1">
        <v>264.96426400000001</v>
      </c>
      <c r="G728" s="80">
        <f t="shared" si="23"/>
        <v>-4.8748527048710535E-2</v>
      </c>
    </row>
    <row r="729" spans="2:7" x14ac:dyDescent="0.35">
      <c r="B729" s="114">
        <v>43902</v>
      </c>
      <c r="C729" s="1">
        <v>62.189999</v>
      </c>
      <c r="D729" s="116">
        <f t="shared" si="22"/>
        <v>-0.11511098627078813</v>
      </c>
      <c r="E729" s="115">
        <v>43902</v>
      </c>
      <c r="F729" s="1">
        <v>239.61322000000001</v>
      </c>
      <c r="G729" s="80">
        <f t="shared" si="23"/>
        <v>-9.5677219324942622E-2</v>
      </c>
    </row>
    <row r="730" spans="2:7" x14ac:dyDescent="0.35">
      <c r="B730" s="114">
        <v>43903</v>
      </c>
      <c r="C730" s="1">
        <v>65.889999000000003</v>
      </c>
      <c r="D730" s="116">
        <f t="shared" si="22"/>
        <v>5.9495096631212406E-2</v>
      </c>
      <c r="E730" s="115">
        <v>43903</v>
      </c>
      <c r="F730" s="1">
        <v>260.09689300000002</v>
      </c>
      <c r="G730" s="80">
        <f t="shared" si="23"/>
        <v>8.5486405967083151E-2</v>
      </c>
    </row>
    <row r="731" spans="2:7" x14ac:dyDescent="0.35">
      <c r="B731" s="114">
        <v>43906</v>
      </c>
      <c r="C731" s="1">
        <v>54.07</v>
      </c>
      <c r="D731" s="116">
        <f t="shared" si="22"/>
        <v>-0.17938987979040646</v>
      </c>
      <c r="E731" s="115">
        <v>43906</v>
      </c>
      <c r="F731" s="1">
        <v>231.636124</v>
      </c>
      <c r="G731" s="80">
        <f t="shared" si="23"/>
        <v>-0.10942371772199534</v>
      </c>
    </row>
    <row r="732" spans="2:7" x14ac:dyDescent="0.35">
      <c r="B732" s="114">
        <v>43907</v>
      </c>
      <c r="C732" s="1">
        <v>59.889999000000003</v>
      </c>
      <c r="D732" s="116">
        <f t="shared" si="22"/>
        <v>0.10763822822267437</v>
      </c>
      <c r="E732" s="115">
        <v>43907</v>
      </c>
      <c r="F732" s="1">
        <v>244.14262400000001</v>
      </c>
      <c r="G732" s="80">
        <f t="shared" si="23"/>
        <v>5.3992010330823952E-2</v>
      </c>
    </row>
    <row r="733" spans="2:7" x14ac:dyDescent="0.35">
      <c r="B733" s="114">
        <v>43908</v>
      </c>
      <c r="C733" s="1">
        <v>50.93</v>
      </c>
      <c r="D733" s="116">
        <f t="shared" si="22"/>
        <v>-0.14960759975968613</v>
      </c>
      <c r="E733" s="115">
        <v>43908</v>
      </c>
      <c r="F733" s="1">
        <v>231.78095999999999</v>
      </c>
      <c r="G733" s="80">
        <f t="shared" si="23"/>
        <v>-5.0632961166174807E-2</v>
      </c>
    </row>
    <row r="734" spans="2:7" x14ac:dyDescent="0.35">
      <c r="B734" s="114">
        <v>43909</v>
      </c>
      <c r="C734" s="1">
        <v>51.400002000000001</v>
      </c>
      <c r="D734" s="116">
        <f t="shared" si="22"/>
        <v>9.2283919104653635E-3</v>
      </c>
      <c r="E734" s="115">
        <v>43909</v>
      </c>
      <c r="F734" s="1">
        <v>232.27349899999999</v>
      </c>
      <c r="G734" s="80">
        <f t="shared" si="23"/>
        <v>2.125019242305294E-3</v>
      </c>
    </row>
    <row r="735" spans="2:7" x14ac:dyDescent="0.35">
      <c r="B735" s="114">
        <v>43910</v>
      </c>
      <c r="C735" s="1">
        <v>51.720001000000003</v>
      </c>
      <c r="D735" s="116">
        <f t="shared" si="22"/>
        <v>6.2256612363556481E-3</v>
      </c>
      <c r="E735" s="115">
        <v>43910</v>
      </c>
      <c r="F735" s="1">
        <v>222.26388499999999</v>
      </c>
      <c r="G735" s="80">
        <f t="shared" si="23"/>
        <v>-4.3094085391119023E-2</v>
      </c>
    </row>
    <row r="736" spans="2:7" x14ac:dyDescent="0.35">
      <c r="B736" s="114">
        <v>43913</v>
      </c>
      <c r="C736" s="1">
        <v>51.139999000000003</v>
      </c>
      <c r="D736" s="116">
        <f t="shared" si="22"/>
        <v>-1.1214268924704783E-2</v>
      </c>
      <c r="E736" s="115">
        <v>43913</v>
      </c>
      <c r="F736" s="1">
        <v>216.58097799999999</v>
      </c>
      <c r="G736" s="80">
        <f t="shared" si="23"/>
        <v>-2.5568287893465016E-2</v>
      </c>
    </row>
    <row r="737" spans="2:7" x14ac:dyDescent="0.35">
      <c r="B737" s="114">
        <v>43914</v>
      </c>
      <c r="C737" s="1">
        <v>56.810001</v>
      </c>
      <c r="D737" s="116">
        <f t="shared" si="22"/>
        <v>0.11087215703699949</v>
      </c>
      <c r="E737" s="115">
        <v>43914</v>
      </c>
      <c r="F737" s="1">
        <v>236.20391799999999</v>
      </c>
      <c r="G737" s="80">
        <f t="shared" si="23"/>
        <v>9.0603247714580004E-2</v>
      </c>
    </row>
    <row r="738" spans="2:7" x14ac:dyDescent="0.35">
      <c r="B738" s="114">
        <v>43915</v>
      </c>
      <c r="C738" s="1">
        <v>58.560001</v>
      </c>
      <c r="D738" s="116">
        <f t="shared" si="22"/>
        <v>3.080443529652464E-2</v>
      </c>
      <c r="E738" s="115">
        <v>43915</v>
      </c>
      <c r="F738" s="1">
        <v>239.73992899999999</v>
      </c>
      <c r="G738" s="80">
        <f t="shared" si="23"/>
        <v>1.4970162349296857E-2</v>
      </c>
    </row>
    <row r="739" spans="2:7" x14ac:dyDescent="0.35">
      <c r="B739" s="114">
        <v>43916</v>
      </c>
      <c r="C739" s="1">
        <v>63.48</v>
      </c>
      <c r="D739" s="116">
        <f t="shared" si="22"/>
        <v>8.4016374931414312E-2</v>
      </c>
      <c r="E739" s="115">
        <v>43916</v>
      </c>
      <c r="F739" s="1">
        <v>253.738281</v>
      </c>
      <c r="G739" s="80">
        <f t="shared" si="23"/>
        <v>5.8389739491413684E-2</v>
      </c>
    </row>
    <row r="740" spans="2:7" x14ac:dyDescent="0.35">
      <c r="B740" s="114">
        <v>43917</v>
      </c>
      <c r="C740" s="1">
        <v>63.099997999999999</v>
      </c>
      <c r="D740" s="116">
        <f t="shared" si="22"/>
        <v>-5.9861688720856572E-3</v>
      </c>
      <c r="E740" s="115">
        <v>43917</v>
      </c>
      <c r="F740" s="1">
        <v>246.18052700000001</v>
      </c>
      <c r="G740" s="80">
        <f t="shared" si="23"/>
        <v>-2.9785627813881142E-2</v>
      </c>
    </row>
    <row r="741" spans="2:7" x14ac:dyDescent="0.35">
      <c r="B741" s="114">
        <v>43920</v>
      </c>
      <c r="C741" s="1">
        <v>68.180000000000007</v>
      </c>
      <c r="D741" s="116">
        <f t="shared" si="22"/>
        <v>8.0507165784696341E-2</v>
      </c>
      <c r="E741" s="115">
        <v>43920</v>
      </c>
      <c r="F741" s="1">
        <v>254.1754</v>
      </c>
      <c r="G741" s="80">
        <f t="shared" si="23"/>
        <v>3.2475651496188342E-2</v>
      </c>
    </row>
    <row r="742" spans="2:7" x14ac:dyDescent="0.35">
      <c r="B742" s="114">
        <v>43921</v>
      </c>
      <c r="C742" s="1">
        <v>64.029999000000004</v>
      </c>
      <c r="D742" s="116">
        <f t="shared" si="22"/>
        <v>-6.0868304488119723E-2</v>
      </c>
      <c r="E742" s="115">
        <v>43921</v>
      </c>
      <c r="F742" s="1">
        <v>250.38682600000001</v>
      </c>
      <c r="G742" s="80">
        <f t="shared" si="23"/>
        <v>-1.4905352760337873E-2</v>
      </c>
    </row>
    <row r="743" spans="2:7" x14ac:dyDescent="0.35">
      <c r="B743" s="114">
        <v>43922</v>
      </c>
      <c r="C743" s="1">
        <v>58.48</v>
      </c>
      <c r="D743" s="116">
        <f t="shared" si="22"/>
        <v>-8.6678105367454503E-2</v>
      </c>
      <c r="E743" s="115">
        <v>43922</v>
      </c>
      <c r="F743" s="1">
        <v>239.11819499999999</v>
      </c>
      <c r="G743" s="80">
        <f t="shared" si="23"/>
        <v>-4.5004887757153909E-2</v>
      </c>
    </row>
    <row r="744" spans="2:7" x14ac:dyDescent="0.35">
      <c r="B744" s="114">
        <v>43923</v>
      </c>
      <c r="C744" s="1">
        <v>61.080002</v>
      </c>
      <c r="D744" s="116">
        <f t="shared" si="22"/>
        <v>4.4459678522571884E-2</v>
      </c>
      <c r="E744" s="115">
        <v>43923</v>
      </c>
      <c r="F744" s="1">
        <v>244.63597100000001</v>
      </c>
      <c r="G744" s="80">
        <f t="shared" si="23"/>
        <v>2.3075517109854508E-2</v>
      </c>
    </row>
    <row r="745" spans="2:7" x14ac:dyDescent="0.35">
      <c r="B745" s="114">
        <v>43924</v>
      </c>
      <c r="C745" s="1">
        <v>58.369999</v>
      </c>
      <c r="D745" s="116">
        <f t="shared" si="22"/>
        <v>-4.436808957537363E-2</v>
      </c>
      <c r="E745" s="115">
        <v>43924</v>
      </c>
      <c r="F745" s="1">
        <v>241.09994499999999</v>
      </c>
      <c r="G745" s="80">
        <f t="shared" si="23"/>
        <v>-1.4454235759139528E-2</v>
      </c>
    </row>
    <row r="746" spans="2:7" x14ac:dyDescent="0.35">
      <c r="B746" s="114">
        <v>43927</v>
      </c>
      <c r="C746" s="1">
        <v>65.330001999999993</v>
      </c>
      <c r="D746" s="116">
        <f t="shared" si="22"/>
        <v>0.11923938871405486</v>
      </c>
      <c r="E746" s="115">
        <v>43927</v>
      </c>
      <c r="F746" s="1">
        <v>257.293701</v>
      </c>
      <c r="G746" s="80">
        <f t="shared" si="23"/>
        <v>6.7166153853747287E-2</v>
      </c>
    </row>
    <row r="747" spans="2:7" x14ac:dyDescent="0.35">
      <c r="B747" s="114">
        <v>43928</v>
      </c>
      <c r="C747" s="1">
        <v>63.099997999999999</v>
      </c>
      <c r="D747" s="116">
        <f t="shared" si="22"/>
        <v>-3.4134454794597958E-2</v>
      </c>
      <c r="E747" s="115">
        <v>43928</v>
      </c>
      <c r="F747" s="1">
        <v>257.55603000000002</v>
      </c>
      <c r="G747" s="80">
        <f t="shared" si="23"/>
        <v>1.0195702381381752E-3</v>
      </c>
    </row>
    <row r="748" spans="2:7" x14ac:dyDescent="0.35">
      <c r="B748" s="114">
        <v>43929</v>
      </c>
      <c r="C748" s="1">
        <v>68.029999000000004</v>
      </c>
      <c r="D748" s="116">
        <f t="shared" si="22"/>
        <v>7.8129970780664748E-2</v>
      </c>
      <c r="E748" s="115">
        <v>43929</v>
      </c>
      <c r="F748" s="1">
        <v>266.20178199999998</v>
      </c>
      <c r="G748" s="80">
        <f t="shared" si="23"/>
        <v>3.3568431692319371E-2</v>
      </c>
    </row>
    <row r="749" spans="2:7" x14ac:dyDescent="0.35">
      <c r="B749" s="114">
        <v>43930</v>
      </c>
      <c r="C749" s="1">
        <v>70.660004000000001</v>
      </c>
      <c r="D749" s="116">
        <f t="shared" si="22"/>
        <v>3.8659489029244244E-2</v>
      </c>
      <c r="E749" s="115">
        <v>43930</v>
      </c>
      <c r="F749" s="1">
        <v>270.252655</v>
      </c>
      <c r="G749" s="80">
        <f t="shared" si="23"/>
        <v>1.5217302339471283E-2</v>
      </c>
    </row>
    <row r="750" spans="2:7" x14ac:dyDescent="0.35">
      <c r="B750" s="114">
        <v>43934</v>
      </c>
      <c r="C750" s="1">
        <v>67.690002000000007</v>
      </c>
      <c r="D750" s="116">
        <f t="shared" si="22"/>
        <v>-4.2032293120164467E-2</v>
      </c>
      <c r="E750" s="115">
        <v>43934</v>
      </c>
      <c r="F750" s="1">
        <v>267.78518700000001</v>
      </c>
      <c r="G750" s="80">
        <f t="shared" si="23"/>
        <v>-9.1302266762189506E-3</v>
      </c>
    </row>
    <row r="751" spans="2:7" x14ac:dyDescent="0.35">
      <c r="B751" s="114">
        <v>43935</v>
      </c>
      <c r="C751" s="1">
        <v>69.349997999999999</v>
      </c>
      <c r="D751" s="116">
        <f t="shared" si="22"/>
        <v>2.4523503485787936E-2</v>
      </c>
      <c r="E751" s="115">
        <v>43935</v>
      </c>
      <c r="F751" s="1">
        <v>275.682953</v>
      </c>
      <c r="G751" s="80">
        <f t="shared" si="23"/>
        <v>2.9492915902028554E-2</v>
      </c>
    </row>
    <row r="752" spans="2:7" x14ac:dyDescent="0.35">
      <c r="B752" s="114">
        <v>43936</v>
      </c>
      <c r="C752" s="1">
        <v>66.139999000000003</v>
      </c>
      <c r="D752" s="116">
        <f t="shared" si="22"/>
        <v>-4.6286937167611689E-2</v>
      </c>
      <c r="E752" s="115">
        <v>43936</v>
      </c>
      <c r="F752" s="1">
        <v>269.82522599999999</v>
      </c>
      <c r="G752" s="80">
        <f t="shared" si="23"/>
        <v>-2.1248056639904069E-2</v>
      </c>
    </row>
    <row r="753" spans="2:7" x14ac:dyDescent="0.35">
      <c r="B753" s="114">
        <v>43937</v>
      </c>
      <c r="C753" s="1">
        <v>65.650002000000001</v>
      </c>
      <c r="D753" s="116">
        <f t="shared" si="22"/>
        <v>-7.4084821198742755E-3</v>
      </c>
      <c r="E753" s="115">
        <v>43937</v>
      </c>
      <c r="F753" s="1">
        <v>271.12692299999998</v>
      </c>
      <c r="G753" s="80">
        <f t="shared" si="23"/>
        <v>4.8242227730034039E-3</v>
      </c>
    </row>
    <row r="754" spans="2:7" x14ac:dyDescent="0.35">
      <c r="B754" s="114">
        <v>43938</v>
      </c>
      <c r="C754" s="1">
        <v>67.629997000000003</v>
      </c>
      <c r="D754" s="116">
        <f t="shared" si="22"/>
        <v>3.015986199056022E-2</v>
      </c>
      <c r="E754" s="115">
        <v>43938</v>
      </c>
      <c r="F754" s="1">
        <v>278.45156900000001</v>
      </c>
      <c r="G754" s="80">
        <f t="shared" si="23"/>
        <v>2.7015561269066703E-2</v>
      </c>
    </row>
    <row r="755" spans="2:7" x14ac:dyDescent="0.35">
      <c r="B755" s="114">
        <v>43941</v>
      </c>
      <c r="C755" s="1">
        <v>63.5</v>
      </c>
      <c r="D755" s="116">
        <f t="shared" si="22"/>
        <v>-6.1067531911911853E-2</v>
      </c>
      <c r="E755" s="115">
        <v>43941</v>
      </c>
      <c r="F755" s="1">
        <v>273.54580700000002</v>
      </c>
      <c r="G755" s="80">
        <f t="shared" si="23"/>
        <v>-1.7618008106824429E-2</v>
      </c>
    </row>
    <row r="756" spans="2:7" x14ac:dyDescent="0.35">
      <c r="B756" s="114">
        <v>43942</v>
      </c>
      <c r="C756" s="1">
        <v>63.110000999999997</v>
      </c>
      <c r="D756" s="116">
        <f t="shared" si="22"/>
        <v>-6.1417165354331199E-3</v>
      </c>
      <c r="E756" s="115">
        <v>43942</v>
      </c>
      <c r="F756" s="1">
        <v>265.24002100000001</v>
      </c>
      <c r="G756" s="80">
        <f t="shared" si="23"/>
        <v>-3.0363419169499504E-2</v>
      </c>
    </row>
    <row r="757" spans="2:7" x14ac:dyDescent="0.35">
      <c r="B757" s="114">
        <v>43943</v>
      </c>
      <c r="C757" s="1">
        <v>63.889999000000003</v>
      </c>
      <c r="D757" s="116">
        <f t="shared" si="22"/>
        <v>1.2359340637627406E-2</v>
      </c>
      <c r="E757" s="115">
        <v>43943</v>
      </c>
      <c r="F757" s="1">
        <v>271.12692299999998</v>
      </c>
      <c r="G757" s="80">
        <f t="shared" si="23"/>
        <v>2.2194621979765124E-2</v>
      </c>
    </row>
    <row r="758" spans="2:7" x14ac:dyDescent="0.35">
      <c r="B758" s="114">
        <v>43944</v>
      </c>
      <c r="C758" s="1">
        <v>62.299999</v>
      </c>
      <c r="D758" s="116">
        <f t="shared" si="22"/>
        <v>-2.4886524102152564E-2</v>
      </c>
      <c r="E758" s="115">
        <v>43944</v>
      </c>
      <c r="F758" s="1">
        <v>271.10751299999998</v>
      </c>
      <c r="G758" s="80">
        <f t="shared" si="23"/>
        <v>-7.1590086979276087E-5</v>
      </c>
    </row>
    <row r="759" spans="2:7" x14ac:dyDescent="0.35">
      <c r="B759" s="114">
        <v>43945</v>
      </c>
      <c r="C759" s="1">
        <v>62.52</v>
      </c>
      <c r="D759" s="116">
        <f t="shared" si="22"/>
        <v>3.531316268560509E-3</v>
      </c>
      <c r="E759" s="115">
        <v>43945</v>
      </c>
      <c r="F759" s="1">
        <v>274.88638300000002</v>
      </c>
      <c r="G759" s="80">
        <f t="shared" si="23"/>
        <v>1.3938639907777254E-2</v>
      </c>
    </row>
    <row r="760" spans="2:7" x14ac:dyDescent="0.35">
      <c r="B760" s="114">
        <v>43948</v>
      </c>
      <c r="C760" s="1">
        <v>65.430000000000007</v>
      </c>
      <c r="D760" s="116">
        <f t="shared" si="22"/>
        <v>4.6545105566218867E-2</v>
      </c>
      <c r="E760" s="115">
        <v>43948</v>
      </c>
      <c r="F760" s="1">
        <v>278.849762</v>
      </c>
      <c r="G760" s="80">
        <f t="shared" si="23"/>
        <v>1.441824420964488E-2</v>
      </c>
    </row>
    <row r="761" spans="2:7" x14ac:dyDescent="0.35">
      <c r="B761" s="114">
        <v>43949</v>
      </c>
      <c r="C761" s="1">
        <v>67.169998000000007</v>
      </c>
      <c r="D761" s="116">
        <f t="shared" si="22"/>
        <v>2.6593275255998774E-2</v>
      </c>
      <c r="E761" s="115">
        <v>43949</v>
      </c>
      <c r="F761" s="1">
        <v>277.56750499999998</v>
      </c>
      <c r="G761" s="80">
        <f t="shared" si="23"/>
        <v>-4.598379395425181E-3</v>
      </c>
    </row>
    <row r="762" spans="2:7" x14ac:dyDescent="0.35">
      <c r="B762" s="114">
        <v>43950</v>
      </c>
      <c r="C762" s="1">
        <v>65.680000000000007</v>
      </c>
      <c r="D762" s="116">
        <f t="shared" si="22"/>
        <v>-2.2182492844498816E-2</v>
      </c>
      <c r="E762" s="115">
        <v>43950</v>
      </c>
      <c r="F762" s="1">
        <v>284.83383199999997</v>
      </c>
      <c r="G762" s="80">
        <f t="shared" si="23"/>
        <v>2.6178593924386033E-2</v>
      </c>
    </row>
    <row r="763" spans="2:7" x14ac:dyDescent="0.35">
      <c r="B763" s="114">
        <v>43951</v>
      </c>
      <c r="C763" s="1">
        <v>61.939999</v>
      </c>
      <c r="D763" s="116">
        <f t="shared" si="22"/>
        <v>-5.6942767965895341E-2</v>
      </c>
      <c r="E763" s="115">
        <v>43951</v>
      </c>
      <c r="F763" s="1">
        <v>282.18182400000001</v>
      </c>
      <c r="G763" s="80">
        <f t="shared" si="23"/>
        <v>-9.3107198024143661E-3</v>
      </c>
    </row>
    <row r="764" spans="2:7" x14ac:dyDescent="0.35">
      <c r="B764" s="114">
        <v>43952</v>
      </c>
      <c r="C764" s="1">
        <v>59.73</v>
      </c>
      <c r="D764" s="116">
        <f t="shared" si="22"/>
        <v>-3.5679674453982527E-2</v>
      </c>
      <c r="E764" s="115">
        <v>43952</v>
      </c>
      <c r="F764" s="1">
        <v>274.71148699999998</v>
      </c>
      <c r="G764" s="80">
        <f t="shared" si="23"/>
        <v>-2.6473487534051907E-2</v>
      </c>
    </row>
    <row r="765" spans="2:7" x14ac:dyDescent="0.35">
      <c r="B765" s="114">
        <v>43955</v>
      </c>
      <c r="C765" s="1">
        <v>59.919998</v>
      </c>
      <c r="D765" s="116">
        <f t="shared" si="22"/>
        <v>3.18094759752223E-3</v>
      </c>
      <c r="E765" s="115">
        <v>43955</v>
      </c>
      <c r="F765" s="1">
        <v>275.46929899999998</v>
      </c>
      <c r="G765" s="80">
        <f t="shared" si="23"/>
        <v>2.7585741254423819E-3</v>
      </c>
    </row>
    <row r="766" spans="2:7" x14ac:dyDescent="0.35">
      <c r="B766" s="114">
        <v>43956</v>
      </c>
      <c r="C766" s="1">
        <v>60.049999</v>
      </c>
      <c r="D766" s="116">
        <f t="shared" si="22"/>
        <v>2.1695761738843855E-3</v>
      </c>
      <c r="E766" s="115">
        <v>43956</v>
      </c>
      <c r="F766" s="1">
        <v>278.01437399999998</v>
      </c>
      <c r="G766" s="80">
        <f t="shared" si="23"/>
        <v>9.2390513543216934E-3</v>
      </c>
    </row>
    <row r="767" spans="2:7" x14ac:dyDescent="0.35">
      <c r="B767" s="114">
        <v>43957</v>
      </c>
      <c r="C767" s="1">
        <v>58.279998999999997</v>
      </c>
      <c r="D767" s="116">
        <f t="shared" si="22"/>
        <v>-2.947543762656854E-2</v>
      </c>
      <c r="E767" s="115">
        <v>43957</v>
      </c>
      <c r="F767" s="1">
        <v>276.12982199999999</v>
      </c>
      <c r="G767" s="80">
        <f t="shared" si="23"/>
        <v>-6.7786135403199886E-3</v>
      </c>
    </row>
    <row r="768" spans="2:7" x14ac:dyDescent="0.35">
      <c r="B768" s="114">
        <v>43958</v>
      </c>
      <c r="C768" s="1">
        <v>58.209999000000003</v>
      </c>
      <c r="D768" s="116">
        <f t="shared" si="22"/>
        <v>-1.2010981674861248E-3</v>
      </c>
      <c r="E768" s="115">
        <v>43958</v>
      </c>
      <c r="F768" s="1">
        <v>279.461792</v>
      </c>
      <c r="G768" s="80">
        <f t="shared" si="23"/>
        <v>1.2066679273780188E-2</v>
      </c>
    </row>
    <row r="769" spans="2:7" x14ac:dyDescent="0.35">
      <c r="B769" s="114">
        <v>43959</v>
      </c>
      <c r="C769" s="1">
        <v>60.740001999999997</v>
      </c>
      <c r="D769" s="116">
        <f t="shared" si="22"/>
        <v>4.3463374737388219E-2</v>
      </c>
      <c r="E769" s="115">
        <v>43959</v>
      </c>
      <c r="F769" s="1">
        <v>284.085846</v>
      </c>
      <c r="G769" s="80">
        <f t="shared" si="23"/>
        <v>1.6546283364560981E-2</v>
      </c>
    </row>
    <row r="770" spans="2:7" x14ac:dyDescent="0.35">
      <c r="B770" s="114">
        <v>43962</v>
      </c>
      <c r="C770" s="1">
        <v>59.380001</v>
      </c>
      <c r="D770" s="116">
        <f t="shared" si="22"/>
        <v>-2.2390532683880995E-2</v>
      </c>
      <c r="E770" s="115">
        <v>43962</v>
      </c>
      <c r="F770" s="1">
        <v>284.14410400000003</v>
      </c>
      <c r="G770" s="80">
        <f t="shared" si="23"/>
        <v>2.0507181480637179E-4</v>
      </c>
    </row>
    <row r="771" spans="2:7" x14ac:dyDescent="0.35">
      <c r="B771" s="114">
        <v>43963</v>
      </c>
      <c r="C771" s="1">
        <v>58.040000999999997</v>
      </c>
      <c r="D771" s="116">
        <f t="shared" si="22"/>
        <v>-2.2566520334009483E-2</v>
      </c>
      <c r="E771" s="115">
        <v>43963</v>
      </c>
      <c r="F771" s="1">
        <v>278.48071299999998</v>
      </c>
      <c r="G771" s="80">
        <f t="shared" si="23"/>
        <v>-1.9931404242686825E-2</v>
      </c>
    </row>
    <row r="772" spans="2:7" x14ac:dyDescent="0.35">
      <c r="B772" s="114">
        <v>43964</v>
      </c>
      <c r="C772" s="1">
        <v>57.509998000000003</v>
      </c>
      <c r="D772" s="116">
        <f t="shared" si="22"/>
        <v>-9.1316848874622453E-3</v>
      </c>
      <c r="E772" s="115">
        <v>43964</v>
      </c>
      <c r="F772" s="1">
        <v>273.55551100000002</v>
      </c>
      <c r="G772" s="80">
        <f t="shared" si="23"/>
        <v>-1.7685971667272902E-2</v>
      </c>
    </row>
    <row r="773" spans="2:7" x14ac:dyDescent="0.35">
      <c r="B773" s="114">
        <v>43965</v>
      </c>
      <c r="C773" s="1">
        <v>56.84</v>
      </c>
      <c r="D773" s="116">
        <f t="shared" si="22"/>
        <v>-1.1650113428972812E-2</v>
      </c>
      <c r="E773" s="115">
        <v>43965</v>
      </c>
      <c r="F773" s="1">
        <v>276.82925399999999</v>
      </c>
      <c r="G773" s="80">
        <f t="shared" si="23"/>
        <v>1.1967380909390516E-2</v>
      </c>
    </row>
    <row r="774" spans="2:7" x14ac:dyDescent="0.35">
      <c r="B774" s="114">
        <v>43966</v>
      </c>
      <c r="C774" s="1">
        <v>55.91</v>
      </c>
      <c r="D774" s="116">
        <f t="shared" si="22"/>
        <v>-1.6361717100633475E-2</v>
      </c>
      <c r="E774" s="115">
        <v>43966</v>
      </c>
      <c r="F774" s="1">
        <v>278.10180700000001</v>
      </c>
      <c r="G774" s="80">
        <f t="shared" si="23"/>
        <v>4.5968877263239541E-3</v>
      </c>
    </row>
    <row r="775" spans="2:7" x14ac:dyDescent="0.35">
      <c r="B775" s="114">
        <v>43969</v>
      </c>
      <c r="C775" s="1">
        <v>59.259998000000003</v>
      </c>
      <c r="D775" s="116">
        <f t="shared" si="22"/>
        <v>5.9917689143266083E-2</v>
      </c>
      <c r="E775" s="115">
        <v>43969</v>
      </c>
      <c r="F775" s="1">
        <v>286.572723</v>
      </c>
      <c r="G775" s="80">
        <f t="shared" si="23"/>
        <v>3.0459766124425032E-2</v>
      </c>
    </row>
    <row r="776" spans="2:7" x14ac:dyDescent="0.35">
      <c r="B776" s="114">
        <v>43970</v>
      </c>
      <c r="C776" s="1">
        <v>58.259998000000003</v>
      </c>
      <c r="D776" s="116">
        <f t="shared" ref="D776:D839" si="24">(C776-C775)/C775</f>
        <v>-1.6874789634653716E-2</v>
      </c>
      <c r="E776" s="115">
        <v>43970</v>
      </c>
      <c r="F776" s="1">
        <v>283.62930299999999</v>
      </c>
      <c r="G776" s="80">
        <f t="shared" ref="G776:G839" si="25">(F776-F775)/F775</f>
        <v>-1.0271110136326559E-2</v>
      </c>
    </row>
    <row r="777" spans="2:7" x14ac:dyDescent="0.35">
      <c r="B777" s="114">
        <v>43971</v>
      </c>
      <c r="C777" s="1">
        <v>58.380001</v>
      </c>
      <c r="D777" s="116">
        <f t="shared" si="24"/>
        <v>2.0597837988253443E-3</v>
      </c>
      <c r="E777" s="115">
        <v>43971</v>
      </c>
      <c r="F777" s="1">
        <v>288.44757099999998</v>
      </c>
      <c r="G777" s="80">
        <f t="shared" si="25"/>
        <v>1.6987906217856445E-2</v>
      </c>
    </row>
    <row r="778" spans="2:7" x14ac:dyDescent="0.35">
      <c r="B778" s="114">
        <v>43972</v>
      </c>
      <c r="C778" s="1">
        <v>58.57</v>
      </c>
      <c r="D778" s="116">
        <f t="shared" si="24"/>
        <v>3.2545220408612234E-3</v>
      </c>
      <c r="E778" s="115">
        <v>43972</v>
      </c>
      <c r="F778" s="1">
        <v>286.45614599999999</v>
      </c>
      <c r="G778" s="80">
        <f t="shared" si="25"/>
        <v>-6.9039409591699855E-3</v>
      </c>
    </row>
    <row r="779" spans="2:7" x14ac:dyDescent="0.35">
      <c r="B779" s="114">
        <v>43973</v>
      </c>
      <c r="C779" s="1">
        <v>59.029998999999997</v>
      </c>
      <c r="D779" s="116">
        <f t="shared" si="24"/>
        <v>7.8538330203175057E-3</v>
      </c>
      <c r="E779" s="115">
        <v>43973</v>
      </c>
      <c r="F779" s="1">
        <v>287.00015300000001</v>
      </c>
      <c r="G779" s="80">
        <f t="shared" si="25"/>
        <v>1.899093482881746E-3</v>
      </c>
    </row>
    <row r="780" spans="2:7" x14ac:dyDescent="0.35">
      <c r="B780" s="114">
        <v>43977</v>
      </c>
      <c r="C780" s="1">
        <v>60.75</v>
      </c>
      <c r="D780" s="116">
        <f t="shared" si="24"/>
        <v>2.9137744013853085E-2</v>
      </c>
      <c r="E780" s="115">
        <v>43977</v>
      </c>
      <c r="F780" s="1">
        <v>290.53616299999999</v>
      </c>
      <c r="G780" s="80">
        <f t="shared" si="25"/>
        <v>1.232058576637754E-2</v>
      </c>
    </row>
    <row r="781" spans="2:7" x14ac:dyDescent="0.35">
      <c r="B781" s="114">
        <v>43978</v>
      </c>
      <c r="C781" s="1">
        <v>60.860000999999997</v>
      </c>
      <c r="D781" s="116">
        <f t="shared" si="24"/>
        <v>1.810716049382665E-3</v>
      </c>
      <c r="E781" s="115">
        <v>43978</v>
      </c>
      <c r="F781" s="1">
        <v>294.85906999999997</v>
      </c>
      <c r="G781" s="80">
        <f t="shared" si="25"/>
        <v>1.4879066878844912E-2</v>
      </c>
    </row>
    <row r="782" spans="2:7" x14ac:dyDescent="0.35">
      <c r="B782" s="114">
        <v>43979</v>
      </c>
      <c r="C782" s="1">
        <v>61.529998999999997</v>
      </c>
      <c r="D782" s="116">
        <f t="shared" si="24"/>
        <v>1.1008839779677291E-2</v>
      </c>
      <c r="E782" s="115">
        <v>43979</v>
      </c>
      <c r="F782" s="1">
        <v>294.31500199999999</v>
      </c>
      <c r="G782" s="80">
        <f t="shared" si="25"/>
        <v>-1.8451798006416476E-3</v>
      </c>
    </row>
    <row r="783" spans="2:7" x14ac:dyDescent="0.35">
      <c r="B783" s="114">
        <v>43980</v>
      </c>
      <c r="C783" s="1">
        <v>61.709999000000003</v>
      </c>
      <c r="D783" s="116">
        <f t="shared" si="24"/>
        <v>2.9254022903528218E-3</v>
      </c>
      <c r="E783" s="115">
        <v>43980</v>
      </c>
      <c r="F783" s="1">
        <v>295.62649499999998</v>
      </c>
      <c r="G783" s="80">
        <f t="shared" si="25"/>
        <v>4.4560861359013715E-3</v>
      </c>
    </row>
    <row r="784" spans="2:7" x14ac:dyDescent="0.35">
      <c r="B784" s="114">
        <v>43983</v>
      </c>
      <c r="C784" s="1">
        <v>60.59</v>
      </c>
      <c r="D784" s="116">
        <f t="shared" si="24"/>
        <v>-1.8149392613018837E-2</v>
      </c>
      <c r="E784" s="115">
        <v>43983</v>
      </c>
      <c r="F784" s="1">
        <v>296.82132000000001</v>
      </c>
      <c r="G784" s="80">
        <f t="shared" si="25"/>
        <v>4.0416708928610653E-3</v>
      </c>
    </row>
    <row r="785" spans="2:7" x14ac:dyDescent="0.35">
      <c r="B785" s="114">
        <v>43984</v>
      </c>
      <c r="C785" s="1">
        <v>60.970001000000003</v>
      </c>
      <c r="D785" s="116">
        <f t="shared" si="24"/>
        <v>6.2716784948011221E-3</v>
      </c>
      <c r="E785" s="115">
        <v>43984</v>
      </c>
      <c r="F785" s="1">
        <v>299.27908300000001</v>
      </c>
      <c r="G785" s="80">
        <f t="shared" si="25"/>
        <v>8.2802778452706824E-3</v>
      </c>
    </row>
    <row r="786" spans="2:7" x14ac:dyDescent="0.35">
      <c r="B786" s="114">
        <v>43985</v>
      </c>
      <c r="C786" s="1">
        <v>61.580002</v>
      </c>
      <c r="D786" s="116">
        <f t="shared" si="24"/>
        <v>1.0004936690094475E-2</v>
      </c>
      <c r="E786" s="115">
        <v>43985</v>
      </c>
      <c r="F786" s="1">
        <v>303.261932</v>
      </c>
      <c r="G786" s="80">
        <f t="shared" si="25"/>
        <v>1.3308143556427522E-2</v>
      </c>
    </row>
    <row r="787" spans="2:7" x14ac:dyDescent="0.35">
      <c r="B787" s="114">
        <v>43986</v>
      </c>
      <c r="C787" s="1">
        <v>59.869999</v>
      </c>
      <c r="D787" s="116">
        <f t="shared" si="24"/>
        <v>-2.7768803904878087E-2</v>
      </c>
      <c r="E787" s="115">
        <v>43986</v>
      </c>
      <c r="F787" s="1">
        <v>302.46536300000002</v>
      </c>
      <c r="G787" s="80">
        <f t="shared" si="25"/>
        <v>-2.6266699375903759E-3</v>
      </c>
    </row>
    <row r="788" spans="2:7" x14ac:dyDescent="0.35">
      <c r="B788" s="114">
        <v>43987</v>
      </c>
      <c r="C788" s="1">
        <v>61.990001999999997</v>
      </c>
      <c r="D788" s="116">
        <f t="shared" si="24"/>
        <v>3.5410105819443843E-2</v>
      </c>
      <c r="E788" s="115">
        <v>43987</v>
      </c>
      <c r="F788" s="1">
        <v>310.217377</v>
      </c>
      <c r="G788" s="80">
        <f t="shared" si="25"/>
        <v>2.562942719494124E-2</v>
      </c>
    </row>
    <row r="789" spans="2:7" x14ac:dyDescent="0.35">
      <c r="B789" s="114">
        <v>43990</v>
      </c>
      <c r="C789" s="1">
        <v>62.889999000000003</v>
      </c>
      <c r="D789" s="116">
        <f t="shared" si="24"/>
        <v>1.4518421857770003E-2</v>
      </c>
      <c r="E789" s="115">
        <v>43990</v>
      </c>
      <c r="F789" s="1">
        <v>313.96716300000003</v>
      </c>
      <c r="G789" s="80">
        <f t="shared" si="25"/>
        <v>1.2087607845385234E-2</v>
      </c>
    </row>
    <row r="790" spans="2:7" x14ac:dyDescent="0.35">
      <c r="B790" s="114">
        <v>43991</v>
      </c>
      <c r="C790" s="1">
        <v>61.48</v>
      </c>
      <c r="D790" s="116">
        <f t="shared" si="24"/>
        <v>-2.2420083040548405E-2</v>
      </c>
      <c r="E790" s="115">
        <v>43991</v>
      </c>
      <c r="F790" s="1">
        <v>311.62597699999998</v>
      </c>
      <c r="G790" s="80">
        <f t="shared" si="25"/>
        <v>-7.456786173527484E-3</v>
      </c>
    </row>
    <row r="791" spans="2:7" x14ac:dyDescent="0.35">
      <c r="B791" s="114">
        <v>43992</v>
      </c>
      <c r="C791" s="1">
        <v>60.27</v>
      </c>
      <c r="D791" s="116">
        <f t="shared" si="24"/>
        <v>-1.9681197137280317E-2</v>
      </c>
      <c r="E791" s="115">
        <v>43992</v>
      </c>
      <c r="F791" s="1">
        <v>309.88711499999999</v>
      </c>
      <c r="G791" s="80">
        <f t="shared" si="25"/>
        <v>-5.5799648563957275E-3</v>
      </c>
    </row>
    <row r="792" spans="2:7" x14ac:dyDescent="0.35">
      <c r="B792" s="114">
        <v>43993</v>
      </c>
      <c r="C792" s="1">
        <v>56.099997999999999</v>
      </c>
      <c r="D792" s="116">
        <f t="shared" si="24"/>
        <v>-6.9188684254189545E-2</v>
      </c>
      <c r="E792" s="115">
        <v>43993</v>
      </c>
      <c r="F792" s="1">
        <v>292.0224</v>
      </c>
      <c r="G792" s="80">
        <f t="shared" si="25"/>
        <v>-5.764910554606309E-2</v>
      </c>
    </row>
    <row r="793" spans="2:7" x14ac:dyDescent="0.35">
      <c r="B793" s="114">
        <v>43994</v>
      </c>
      <c r="C793" s="1">
        <v>56.810001</v>
      </c>
      <c r="D793" s="116">
        <f t="shared" si="24"/>
        <v>1.2656025406631929E-2</v>
      </c>
      <c r="E793" s="115">
        <v>43994</v>
      </c>
      <c r="F793" s="1">
        <v>295.51962300000002</v>
      </c>
      <c r="G793" s="80">
        <f t="shared" si="25"/>
        <v>1.1975872398829746E-2</v>
      </c>
    </row>
    <row r="794" spans="2:7" x14ac:dyDescent="0.35">
      <c r="B794" s="114">
        <v>43997</v>
      </c>
      <c r="C794" s="1">
        <v>57.43</v>
      </c>
      <c r="D794" s="116">
        <f t="shared" si="24"/>
        <v>1.0913553759662844E-2</v>
      </c>
      <c r="E794" s="115">
        <v>43997</v>
      </c>
      <c r="F794" s="1">
        <v>298.27847300000002</v>
      </c>
      <c r="G794" s="80">
        <f t="shared" si="25"/>
        <v>9.335589873840611E-3</v>
      </c>
    </row>
    <row r="795" spans="2:7" x14ac:dyDescent="0.35">
      <c r="B795" s="114">
        <v>43998</v>
      </c>
      <c r="C795" s="1">
        <v>58.220001000000003</v>
      </c>
      <c r="D795" s="116">
        <f t="shared" si="24"/>
        <v>1.3755894131986832E-2</v>
      </c>
      <c r="E795" s="115">
        <v>43998</v>
      </c>
      <c r="F795" s="1">
        <v>304.01965300000001</v>
      </c>
      <c r="G795" s="80">
        <f t="shared" si="25"/>
        <v>1.9247718222025312E-2</v>
      </c>
    </row>
    <row r="796" spans="2:7" x14ac:dyDescent="0.35">
      <c r="B796" s="114">
        <v>43999</v>
      </c>
      <c r="C796" s="1">
        <v>56.650002000000001</v>
      </c>
      <c r="D796" s="116">
        <f t="shared" si="24"/>
        <v>-2.6966660478071836E-2</v>
      </c>
      <c r="E796" s="115">
        <v>43999</v>
      </c>
      <c r="F796" s="1">
        <v>302.756775</v>
      </c>
      <c r="G796" s="80">
        <f t="shared" si="25"/>
        <v>-4.1539354036431338E-3</v>
      </c>
    </row>
    <row r="797" spans="2:7" x14ac:dyDescent="0.35">
      <c r="B797" s="114">
        <v>44000</v>
      </c>
      <c r="C797" s="1">
        <v>56.549999</v>
      </c>
      <c r="D797" s="116">
        <f t="shared" si="24"/>
        <v>-1.7652779606256845E-3</v>
      </c>
      <c r="E797" s="115">
        <v>44000</v>
      </c>
      <c r="F797" s="1">
        <v>302.87338299999999</v>
      </c>
      <c r="G797" s="80">
        <f t="shared" si="25"/>
        <v>3.8515405642032346E-4</v>
      </c>
    </row>
    <row r="798" spans="2:7" x14ac:dyDescent="0.35">
      <c r="B798" s="114">
        <v>44001</v>
      </c>
      <c r="C798" s="1">
        <v>54.389999000000003</v>
      </c>
      <c r="D798" s="116">
        <f t="shared" si="24"/>
        <v>-3.8196287147591226E-2</v>
      </c>
      <c r="E798" s="115">
        <v>44001</v>
      </c>
      <c r="F798" s="1">
        <v>301.14245599999998</v>
      </c>
      <c r="G798" s="80">
        <f t="shared" si="25"/>
        <v>-5.715018542913718E-3</v>
      </c>
    </row>
    <row r="799" spans="2:7" x14ac:dyDescent="0.35">
      <c r="B799" s="114">
        <v>44004</v>
      </c>
      <c r="C799" s="1">
        <v>55.75</v>
      </c>
      <c r="D799" s="116">
        <f t="shared" si="24"/>
        <v>2.5004615278628645E-2</v>
      </c>
      <c r="E799" s="115">
        <v>44004</v>
      </c>
      <c r="F799" s="1">
        <v>303.074341</v>
      </c>
      <c r="G799" s="80">
        <f t="shared" si="25"/>
        <v>6.4151864392047817E-3</v>
      </c>
    </row>
    <row r="800" spans="2:7" x14ac:dyDescent="0.35">
      <c r="B800" s="114">
        <v>44005</v>
      </c>
      <c r="C800" s="1">
        <v>55.349997999999999</v>
      </c>
      <c r="D800" s="116">
        <f t="shared" si="24"/>
        <v>-7.1749237668161546E-3</v>
      </c>
      <c r="E800" s="115">
        <v>44005</v>
      </c>
      <c r="F800" s="1">
        <v>304.46957400000002</v>
      </c>
      <c r="G800" s="80">
        <f t="shared" si="25"/>
        <v>4.6035998804663534E-3</v>
      </c>
    </row>
    <row r="801" spans="2:7" x14ac:dyDescent="0.35">
      <c r="B801" s="114">
        <v>44006</v>
      </c>
      <c r="C801" s="1">
        <v>54.16</v>
      </c>
      <c r="D801" s="116">
        <f t="shared" si="24"/>
        <v>-2.149951297197884E-2</v>
      </c>
      <c r="E801" s="115">
        <v>44006</v>
      </c>
      <c r="F801" s="1">
        <v>296.70294200000001</v>
      </c>
      <c r="G801" s="80">
        <f t="shared" si="25"/>
        <v>-2.5508729486382161E-2</v>
      </c>
    </row>
    <row r="802" spans="2:7" x14ac:dyDescent="0.35">
      <c r="B802" s="114">
        <v>44007</v>
      </c>
      <c r="C802" s="1">
        <v>53.689999</v>
      </c>
      <c r="D802" s="116">
        <f t="shared" si="24"/>
        <v>-8.6780096011816171E-3</v>
      </c>
      <c r="E802" s="115">
        <v>44007</v>
      </c>
      <c r="F802" s="1">
        <v>299.88378899999998</v>
      </c>
      <c r="G802" s="80">
        <f t="shared" si="25"/>
        <v>1.0720645297814309E-2</v>
      </c>
    </row>
    <row r="803" spans="2:7" x14ac:dyDescent="0.35">
      <c r="B803" s="114">
        <v>44008</v>
      </c>
      <c r="C803" s="1">
        <v>53.029998999999997</v>
      </c>
      <c r="D803" s="116">
        <f t="shared" si="24"/>
        <v>-1.2292792182767664E-2</v>
      </c>
      <c r="E803" s="115">
        <v>44008</v>
      </c>
      <c r="F803" s="1">
        <v>292.76110799999998</v>
      </c>
      <c r="G803" s="80">
        <f t="shared" si="25"/>
        <v>-2.37514706071691E-2</v>
      </c>
    </row>
    <row r="804" spans="2:7" x14ac:dyDescent="0.35">
      <c r="B804" s="114">
        <v>44011</v>
      </c>
      <c r="C804" s="1">
        <v>55.799999</v>
      </c>
      <c r="D804" s="116">
        <f t="shared" si="24"/>
        <v>5.2234585182624714E-2</v>
      </c>
      <c r="E804" s="115">
        <v>44011</v>
      </c>
      <c r="F804" s="1">
        <v>297.063965</v>
      </c>
      <c r="G804" s="80">
        <f t="shared" si="25"/>
        <v>1.4697502101269605E-2</v>
      </c>
    </row>
    <row r="805" spans="2:7" x14ac:dyDescent="0.35">
      <c r="B805" s="114">
        <v>44012</v>
      </c>
      <c r="C805" s="1">
        <v>56.66</v>
      </c>
      <c r="D805" s="116">
        <f t="shared" si="24"/>
        <v>1.5412204577279596E-2</v>
      </c>
      <c r="E805" s="115">
        <v>44012</v>
      </c>
      <c r="F805" s="1">
        <v>300.86920199999997</v>
      </c>
      <c r="G805" s="80">
        <f t="shared" si="25"/>
        <v>1.28094870072847E-2</v>
      </c>
    </row>
    <row r="806" spans="2:7" x14ac:dyDescent="0.35">
      <c r="B806" s="114">
        <v>44013</v>
      </c>
      <c r="C806" s="1">
        <v>57.810001</v>
      </c>
      <c r="D806" s="116">
        <f t="shared" si="24"/>
        <v>2.0296523120367158E-2</v>
      </c>
      <c r="E806" s="115">
        <v>44013</v>
      </c>
      <c r="F806" s="1">
        <v>302.97677599999997</v>
      </c>
      <c r="G806" s="80">
        <f t="shared" si="25"/>
        <v>7.0049509421040703E-3</v>
      </c>
    </row>
    <row r="807" spans="2:7" x14ac:dyDescent="0.35">
      <c r="B807" s="114">
        <v>44014</v>
      </c>
      <c r="C807" s="1">
        <v>58.540000999999997</v>
      </c>
      <c r="D807" s="116">
        <f t="shared" si="24"/>
        <v>1.2627572865809098E-2</v>
      </c>
      <c r="E807" s="115">
        <v>44014</v>
      </c>
      <c r="F807" s="1">
        <v>304.645264</v>
      </c>
      <c r="G807" s="80">
        <f t="shared" si="25"/>
        <v>5.5069831490979528E-3</v>
      </c>
    </row>
    <row r="808" spans="2:7" x14ac:dyDescent="0.35">
      <c r="B808" s="114">
        <v>44018</v>
      </c>
      <c r="C808" s="1">
        <v>58.66</v>
      </c>
      <c r="D808" s="116">
        <f t="shared" si="24"/>
        <v>2.0498633062886345E-3</v>
      </c>
      <c r="E808" s="115">
        <v>44018</v>
      </c>
      <c r="F808" s="1">
        <v>309.34817500000003</v>
      </c>
      <c r="G808" s="80">
        <f t="shared" si="25"/>
        <v>1.5437335011385665E-2</v>
      </c>
    </row>
    <row r="809" spans="2:7" x14ac:dyDescent="0.35">
      <c r="B809" s="114">
        <v>44019</v>
      </c>
      <c r="C809" s="1">
        <v>57.560001</v>
      </c>
      <c r="D809" s="116">
        <f t="shared" si="24"/>
        <v>-1.8752113876576829E-2</v>
      </c>
      <c r="E809" s="115">
        <v>44019</v>
      </c>
      <c r="F809" s="1">
        <v>306.15756199999998</v>
      </c>
      <c r="G809" s="80">
        <f t="shared" si="25"/>
        <v>-1.0313986820837204E-2</v>
      </c>
    </row>
    <row r="810" spans="2:7" x14ac:dyDescent="0.35">
      <c r="B810" s="114">
        <v>44020</v>
      </c>
      <c r="C810" s="1">
        <v>57.900002000000001</v>
      </c>
      <c r="D810" s="116">
        <f t="shared" si="24"/>
        <v>5.9068970481776202E-3</v>
      </c>
      <c r="E810" s="115">
        <v>44020</v>
      </c>
      <c r="F810" s="1">
        <v>308.49929800000001</v>
      </c>
      <c r="G810" s="80">
        <f t="shared" si="25"/>
        <v>7.6487935973308602E-3</v>
      </c>
    </row>
    <row r="811" spans="2:7" x14ac:dyDescent="0.35">
      <c r="B811" s="114">
        <v>44021</v>
      </c>
      <c r="C811" s="1">
        <v>56.720001000000003</v>
      </c>
      <c r="D811" s="116">
        <f t="shared" si="24"/>
        <v>-2.0379982024871037E-2</v>
      </c>
      <c r="E811" s="115">
        <v>44021</v>
      </c>
      <c r="F811" s="1">
        <v>306.74301100000002</v>
      </c>
      <c r="G811" s="80">
        <f t="shared" si="25"/>
        <v>-5.6930016093585606E-3</v>
      </c>
    </row>
    <row r="812" spans="2:7" x14ac:dyDescent="0.35">
      <c r="B812" s="114">
        <v>44022</v>
      </c>
      <c r="C812" s="1">
        <v>59.919998</v>
      </c>
      <c r="D812" s="116">
        <f t="shared" si="24"/>
        <v>5.6417435535658686E-2</v>
      </c>
      <c r="E812" s="115">
        <v>44022</v>
      </c>
      <c r="F812" s="1">
        <v>309.87503099999998</v>
      </c>
      <c r="G812" s="80">
        <f t="shared" si="25"/>
        <v>1.0210566786149055E-2</v>
      </c>
    </row>
    <row r="813" spans="2:7" x14ac:dyDescent="0.35">
      <c r="B813" s="114">
        <v>44025</v>
      </c>
      <c r="C813" s="1">
        <v>60.02</v>
      </c>
      <c r="D813" s="116">
        <f t="shared" si="24"/>
        <v>1.6689252893500343E-3</v>
      </c>
      <c r="E813" s="115">
        <v>44025</v>
      </c>
      <c r="F813" s="1">
        <v>307.19183299999997</v>
      </c>
      <c r="G813" s="80">
        <f t="shared" si="25"/>
        <v>-8.6589680728422561E-3</v>
      </c>
    </row>
    <row r="814" spans="2:7" x14ac:dyDescent="0.35">
      <c r="B814" s="114">
        <v>44026</v>
      </c>
      <c r="C814" s="1">
        <v>60.400002000000001</v>
      </c>
      <c r="D814" s="116">
        <f t="shared" si="24"/>
        <v>6.331256247917319E-3</v>
      </c>
      <c r="E814" s="115">
        <v>44026</v>
      </c>
      <c r="F814" s="1">
        <v>311.17269900000002</v>
      </c>
      <c r="G814" s="80">
        <f t="shared" si="25"/>
        <v>1.2958892692957918E-2</v>
      </c>
    </row>
    <row r="815" spans="2:7" x14ac:dyDescent="0.35">
      <c r="B815" s="114">
        <v>44027</v>
      </c>
      <c r="C815" s="1">
        <v>60.259998000000003</v>
      </c>
      <c r="D815" s="116">
        <f t="shared" si="24"/>
        <v>-2.3179469431142993E-3</v>
      </c>
      <c r="E815" s="115">
        <v>44027</v>
      </c>
      <c r="F815" s="1">
        <v>314.031586</v>
      </c>
      <c r="G815" s="80">
        <f t="shared" si="25"/>
        <v>9.1874608832569257E-3</v>
      </c>
    </row>
    <row r="816" spans="2:7" x14ac:dyDescent="0.35">
      <c r="B816" s="114">
        <v>44028</v>
      </c>
      <c r="C816" s="1">
        <v>59.369999</v>
      </c>
      <c r="D816" s="116">
        <f t="shared" si="24"/>
        <v>-1.4769316786236917E-2</v>
      </c>
      <c r="E816" s="115">
        <v>44028</v>
      </c>
      <c r="F816" s="1">
        <v>312.99731400000002</v>
      </c>
      <c r="G816" s="80">
        <f t="shared" si="25"/>
        <v>-3.2935285688108686E-3</v>
      </c>
    </row>
    <row r="817" spans="2:7" x14ac:dyDescent="0.35">
      <c r="B817" s="114">
        <v>44029</v>
      </c>
      <c r="C817" s="1">
        <v>60.799999</v>
      </c>
      <c r="D817" s="116">
        <f t="shared" si="24"/>
        <v>2.4086239246862706E-2</v>
      </c>
      <c r="E817" s="115">
        <v>44029</v>
      </c>
      <c r="F817" s="1">
        <v>313.90469400000001</v>
      </c>
      <c r="G817" s="80">
        <f t="shared" si="25"/>
        <v>2.8990025134847937E-3</v>
      </c>
    </row>
    <row r="818" spans="2:7" x14ac:dyDescent="0.35">
      <c r="B818" s="114">
        <v>44032</v>
      </c>
      <c r="C818" s="1">
        <v>59.169998</v>
      </c>
      <c r="D818" s="116">
        <f t="shared" si="24"/>
        <v>-2.680922741462545E-2</v>
      </c>
      <c r="E818" s="115">
        <v>44032</v>
      </c>
      <c r="F818" s="1">
        <v>316.44155899999998</v>
      </c>
      <c r="G818" s="80">
        <f t="shared" si="25"/>
        <v>8.0816408562529411E-3</v>
      </c>
    </row>
    <row r="819" spans="2:7" x14ac:dyDescent="0.35">
      <c r="B819" s="114">
        <v>44033</v>
      </c>
      <c r="C819" s="1">
        <v>60.040000999999997</v>
      </c>
      <c r="D819" s="116">
        <f t="shared" si="24"/>
        <v>1.470344819007763E-2</v>
      </c>
      <c r="E819" s="115">
        <v>44033</v>
      </c>
      <c r="F819" s="1">
        <v>317.114777</v>
      </c>
      <c r="G819" s="80">
        <f t="shared" si="25"/>
        <v>2.1274639213872027E-3</v>
      </c>
    </row>
    <row r="820" spans="2:7" x14ac:dyDescent="0.35">
      <c r="B820" s="114">
        <v>44034</v>
      </c>
      <c r="C820" s="1">
        <v>61.439999</v>
      </c>
      <c r="D820" s="116">
        <f t="shared" si="24"/>
        <v>2.3317754441742992E-2</v>
      </c>
      <c r="E820" s="115">
        <v>44034</v>
      </c>
      <c r="F820" s="1">
        <v>318.91986100000003</v>
      </c>
      <c r="G820" s="80">
        <f t="shared" si="25"/>
        <v>5.6922103002472893E-3</v>
      </c>
    </row>
    <row r="821" spans="2:7" x14ac:dyDescent="0.35">
      <c r="B821" s="114">
        <v>44035</v>
      </c>
      <c r="C821" s="1">
        <v>61.900002000000001</v>
      </c>
      <c r="D821" s="116">
        <f t="shared" si="24"/>
        <v>7.4870281166508545E-3</v>
      </c>
      <c r="E821" s="115">
        <v>44035</v>
      </c>
      <c r="F821" s="1">
        <v>315.11459400000001</v>
      </c>
      <c r="G821" s="80">
        <f t="shared" si="25"/>
        <v>-1.1931734160639229E-2</v>
      </c>
    </row>
    <row r="822" spans="2:7" x14ac:dyDescent="0.35">
      <c r="B822" s="114">
        <v>44036</v>
      </c>
      <c r="C822" s="1">
        <v>60.580002</v>
      </c>
      <c r="D822" s="116">
        <f t="shared" si="24"/>
        <v>-2.1324716596939693E-2</v>
      </c>
      <c r="E822" s="115">
        <v>44036</v>
      </c>
      <c r="F822" s="1">
        <v>313.08511399999998</v>
      </c>
      <c r="G822" s="80">
        <f t="shared" si="25"/>
        <v>-6.4404506761753947E-3</v>
      </c>
    </row>
    <row r="823" spans="2:7" x14ac:dyDescent="0.35">
      <c r="B823" s="114">
        <v>44039</v>
      </c>
      <c r="C823" s="1">
        <v>59.41</v>
      </c>
      <c r="D823" s="116">
        <f t="shared" si="24"/>
        <v>-1.9313337097611911E-2</v>
      </c>
      <c r="E823" s="115">
        <v>44039</v>
      </c>
      <c r="F823" s="1">
        <v>315.36825599999997</v>
      </c>
      <c r="G823" s="80">
        <f t="shared" si="25"/>
        <v>7.2924003662467266E-3</v>
      </c>
    </row>
    <row r="824" spans="2:7" x14ac:dyDescent="0.35">
      <c r="B824" s="114">
        <v>44040</v>
      </c>
      <c r="C824" s="1">
        <v>59.84</v>
      </c>
      <c r="D824" s="116">
        <f t="shared" si="24"/>
        <v>7.2378387476856902E-3</v>
      </c>
      <c r="E824" s="115">
        <v>44040</v>
      </c>
      <c r="F824" s="1">
        <v>313.36807299999998</v>
      </c>
      <c r="G824" s="80">
        <f t="shared" si="25"/>
        <v>-6.3423726451402674E-3</v>
      </c>
    </row>
    <row r="825" spans="2:7" x14ac:dyDescent="0.35">
      <c r="B825" s="114">
        <v>44041</v>
      </c>
      <c r="C825" s="1">
        <v>60.130001</v>
      </c>
      <c r="D825" s="116">
        <f t="shared" si="24"/>
        <v>4.8462733957218684E-3</v>
      </c>
      <c r="E825" s="115">
        <v>44041</v>
      </c>
      <c r="F825" s="1">
        <v>317.22213699999998</v>
      </c>
      <c r="G825" s="80">
        <f t="shared" si="25"/>
        <v>1.2298840667153716E-2</v>
      </c>
    </row>
    <row r="826" spans="2:7" x14ac:dyDescent="0.35">
      <c r="B826" s="114">
        <v>44042</v>
      </c>
      <c r="C826" s="1">
        <v>59.439999</v>
      </c>
      <c r="D826" s="116">
        <f t="shared" si="24"/>
        <v>-1.1475170273155321E-2</v>
      </c>
      <c r="E826" s="115">
        <v>44042</v>
      </c>
      <c r="F826" s="1">
        <v>316.09030200000001</v>
      </c>
      <c r="G826" s="80">
        <f t="shared" si="25"/>
        <v>-3.5679571756997747E-3</v>
      </c>
    </row>
    <row r="827" spans="2:7" x14ac:dyDescent="0.35">
      <c r="B827" s="114">
        <v>44043</v>
      </c>
      <c r="C827" s="1">
        <v>57.860000999999997</v>
      </c>
      <c r="D827" s="116">
        <f t="shared" si="24"/>
        <v>-2.6581393448543014E-2</v>
      </c>
      <c r="E827" s="115">
        <v>44043</v>
      </c>
      <c r="F827" s="1">
        <v>318.58807400000001</v>
      </c>
      <c r="G827" s="80">
        <f t="shared" si="25"/>
        <v>7.902083626722586E-3</v>
      </c>
    </row>
    <row r="828" spans="2:7" x14ac:dyDescent="0.35">
      <c r="B828" s="114">
        <v>44046</v>
      </c>
      <c r="C828" s="1">
        <v>56.990001999999997</v>
      </c>
      <c r="D828" s="116">
        <f t="shared" si="24"/>
        <v>-1.5036276961004546E-2</v>
      </c>
      <c r="E828" s="115">
        <v>44046</v>
      </c>
      <c r="F828" s="1">
        <v>320.80297899999999</v>
      </c>
      <c r="G828" s="80">
        <f t="shared" si="25"/>
        <v>6.9522533351326502E-3</v>
      </c>
    </row>
    <row r="829" spans="2:7" x14ac:dyDescent="0.35">
      <c r="B829" s="114">
        <v>44047</v>
      </c>
      <c r="C829" s="1">
        <v>57.82</v>
      </c>
      <c r="D829" s="116">
        <f t="shared" si="24"/>
        <v>1.4563922984245612E-2</v>
      </c>
      <c r="E829" s="115">
        <v>44047</v>
      </c>
      <c r="F829" s="1">
        <v>322.042145</v>
      </c>
      <c r="G829" s="80">
        <f t="shared" si="25"/>
        <v>3.8627010380723791E-3</v>
      </c>
    </row>
    <row r="830" spans="2:7" x14ac:dyDescent="0.35">
      <c r="B830" s="114">
        <v>44048</v>
      </c>
      <c r="C830" s="1">
        <v>56.66</v>
      </c>
      <c r="D830" s="116">
        <f t="shared" si="24"/>
        <v>-2.0062262193012863E-2</v>
      </c>
      <c r="E830" s="115">
        <v>44048</v>
      </c>
      <c r="F830" s="1">
        <v>324.04229700000002</v>
      </c>
      <c r="G830" s="80">
        <f t="shared" si="25"/>
        <v>6.2108392676368928E-3</v>
      </c>
    </row>
    <row r="831" spans="2:7" x14ac:dyDescent="0.35">
      <c r="B831" s="114">
        <v>44049</v>
      </c>
      <c r="C831" s="1">
        <v>57.220001000000003</v>
      </c>
      <c r="D831" s="116">
        <f t="shared" si="24"/>
        <v>9.8835333568656359E-3</v>
      </c>
      <c r="E831" s="115">
        <v>44049</v>
      </c>
      <c r="F831" s="1">
        <v>326.20837399999999</v>
      </c>
      <c r="G831" s="80">
        <f t="shared" si="25"/>
        <v>6.6845501962355634E-3</v>
      </c>
    </row>
    <row r="832" spans="2:7" x14ac:dyDescent="0.35">
      <c r="B832" s="114">
        <v>44050</v>
      </c>
      <c r="C832" s="1">
        <v>59.040000999999997</v>
      </c>
      <c r="D832" s="116">
        <f t="shared" si="24"/>
        <v>3.1807059912494461E-2</v>
      </c>
      <c r="E832" s="115">
        <v>44050</v>
      </c>
      <c r="F832" s="1">
        <v>326.442566</v>
      </c>
      <c r="G832" s="80">
        <f t="shared" si="25"/>
        <v>7.1792148413702978E-4</v>
      </c>
    </row>
    <row r="833" spans="2:7" x14ac:dyDescent="0.35">
      <c r="B833" s="114">
        <v>44053</v>
      </c>
      <c r="C833" s="1">
        <v>59.880001</v>
      </c>
      <c r="D833" s="116">
        <f t="shared" si="24"/>
        <v>1.4227642035439726E-2</v>
      </c>
      <c r="E833" s="115">
        <v>44053</v>
      </c>
      <c r="F833" s="1">
        <v>327.41824300000002</v>
      </c>
      <c r="G833" s="80">
        <f t="shared" si="25"/>
        <v>2.9888167218977773E-3</v>
      </c>
    </row>
    <row r="834" spans="2:7" x14ac:dyDescent="0.35">
      <c r="B834" s="114">
        <v>44054</v>
      </c>
      <c r="C834" s="1">
        <v>58.77</v>
      </c>
      <c r="D834" s="116">
        <f t="shared" si="24"/>
        <v>-1.853709053879269E-2</v>
      </c>
      <c r="E834" s="115">
        <v>44054</v>
      </c>
      <c r="F834" s="1">
        <v>324.71554600000002</v>
      </c>
      <c r="G834" s="80">
        <f t="shared" si="25"/>
        <v>-8.2545705921462671E-3</v>
      </c>
    </row>
    <row r="835" spans="2:7" x14ac:dyDescent="0.35">
      <c r="B835" s="114">
        <v>44055</v>
      </c>
      <c r="C835" s="1">
        <v>59.959999000000003</v>
      </c>
      <c r="D835" s="116">
        <f t="shared" si="24"/>
        <v>2.0248409052237539E-2</v>
      </c>
      <c r="E835" s="115">
        <v>44055</v>
      </c>
      <c r="F835" s="1">
        <v>329.24285900000001</v>
      </c>
      <c r="G835" s="80">
        <f t="shared" si="25"/>
        <v>1.3942396832457144E-2</v>
      </c>
    </row>
    <row r="836" spans="2:7" x14ac:dyDescent="0.35">
      <c r="B836" s="114">
        <v>44056</v>
      </c>
      <c r="C836" s="1">
        <v>58.959999000000003</v>
      </c>
      <c r="D836" s="116">
        <f t="shared" si="24"/>
        <v>-1.6677785468275273E-2</v>
      </c>
      <c r="E836" s="115">
        <v>44056</v>
      </c>
      <c r="F836" s="1">
        <v>328.64764400000001</v>
      </c>
      <c r="G836" s="80">
        <f t="shared" si="25"/>
        <v>-1.8078296422520011E-3</v>
      </c>
    </row>
    <row r="837" spans="2:7" x14ac:dyDescent="0.35">
      <c r="B837" s="114">
        <v>44057</v>
      </c>
      <c r="C837" s="1">
        <v>58.529998999999997</v>
      </c>
      <c r="D837" s="116">
        <f t="shared" si="24"/>
        <v>-7.2930801779695891E-3</v>
      </c>
      <c r="E837" s="115">
        <v>44057</v>
      </c>
      <c r="F837" s="1">
        <v>328.65737899999999</v>
      </c>
      <c r="G837" s="80">
        <f t="shared" si="25"/>
        <v>2.9621389891898464E-5</v>
      </c>
    </row>
    <row r="838" spans="2:7" x14ac:dyDescent="0.35">
      <c r="B838" s="114">
        <v>44060</v>
      </c>
      <c r="C838" s="1">
        <v>57.91</v>
      </c>
      <c r="D838" s="116">
        <f t="shared" si="24"/>
        <v>-1.0592841458958507E-2</v>
      </c>
      <c r="E838" s="115">
        <v>44060</v>
      </c>
      <c r="F838" s="1">
        <v>329.70141599999999</v>
      </c>
      <c r="G838" s="80">
        <f t="shared" si="25"/>
        <v>3.1766729326956722E-3</v>
      </c>
    </row>
    <row r="839" spans="2:7" x14ac:dyDescent="0.35">
      <c r="B839" s="114">
        <v>44061</v>
      </c>
      <c r="C839" s="1">
        <v>57.610000999999997</v>
      </c>
      <c r="D839" s="116">
        <f t="shared" si="24"/>
        <v>-5.1804351580037938E-3</v>
      </c>
      <c r="E839" s="115">
        <v>44061</v>
      </c>
      <c r="F839" s="1">
        <v>330.41372699999999</v>
      </c>
      <c r="G839" s="80">
        <f t="shared" si="25"/>
        <v>2.1604729777684657E-3</v>
      </c>
    </row>
    <row r="840" spans="2:7" x14ac:dyDescent="0.35">
      <c r="B840" s="114">
        <v>44062</v>
      </c>
      <c r="C840" s="1">
        <v>57.759998000000003</v>
      </c>
      <c r="D840" s="116">
        <f t="shared" ref="D840:D903" si="26">(C840-C839)/C839</f>
        <v>2.6036625133890583E-3</v>
      </c>
      <c r="E840" s="115">
        <v>44062</v>
      </c>
      <c r="F840" s="1">
        <v>329.03796399999999</v>
      </c>
      <c r="G840" s="80">
        <f t="shared" ref="G840:G903" si="27">(F840-F839)/F839</f>
        <v>-4.1637586080072462E-3</v>
      </c>
    </row>
    <row r="841" spans="2:7" x14ac:dyDescent="0.35">
      <c r="B841" s="114">
        <v>44063</v>
      </c>
      <c r="C841" s="1">
        <v>56.970001000000003</v>
      </c>
      <c r="D841" s="116">
        <f t="shared" si="26"/>
        <v>-1.3677233853089808E-2</v>
      </c>
      <c r="E841" s="115">
        <v>44063</v>
      </c>
      <c r="F841" s="1">
        <v>330.06243899999998</v>
      </c>
      <c r="G841" s="80">
        <f t="shared" si="27"/>
        <v>3.1135464964158221E-3</v>
      </c>
    </row>
    <row r="842" spans="2:7" x14ac:dyDescent="0.35">
      <c r="B842" s="114">
        <v>44064</v>
      </c>
      <c r="C842" s="1">
        <v>56.68</v>
      </c>
      <c r="D842" s="116">
        <f t="shared" si="26"/>
        <v>-5.0904159190729818E-3</v>
      </c>
      <c r="E842" s="115">
        <v>44064</v>
      </c>
      <c r="F842" s="1">
        <v>331.23330700000002</v>
      </c>
      <c r="G842" s="80">
        <f t="shared" si="27"/>
        <v>3.5474136455740162E-3</v>
      </c>
    </row>
    <row r="843" spans="2:7" x14ac:dyDescent="0.35">
      <c r="B843" s="114">
        <v>44067</v>
      </c>
      <c r="C843" s="1">
        <v>57.5</v>
      </c>
      <c r="D843" s="116">
        <f t="shared" si="26"/>
        <v>1.4467184191954838E-2</v>
      </c>
      <c r="E843" s="115">
        <v>44067</v>
      </c>
      <c r="F843" s="1">
        <v>334.58972199999999</v>
      </c>
      <c r="G843" s="80">
        <f t="shared" si="27"/>
        <v>1.0133084231169934E-2</v>
      </c>
    </row>
    <row r="844" spans="2:7" x14ac:dyDescent="0.35">
      <c r="B844" s="114">
        <v>44068</v>
      </c>
      <c r="C844" s="1">
        <v>55.98</v>
      </c>
      <c r="D844" s="116">
        <f t="shared" si="26"/>
        <v>-2.6434782608695705E-2</v>
      </c>
      <c r="E844" s="115">
        <v>44068</v>
      </c>
      <c r="F844" s="1">
        <v>335.760559</v>
      </c>
      <c r="G844" s="80">
        <f t="shared" si="27"/>
        <v>3.4993214764678453E-3</v>
      </c>
    </row>
    <row r="845" spans="2:7" x14ac:dyDescent="0.35">
      <c r="B845" s="114">
        <v>44069</v>
      </c>
      <c r="C845" s="1">
        <v>54.279998999999997</v>
      </c>
      <c r="D845" s="116">
        <f t="shared" si="26"/>
        <v>-3.0368006430868174E-2</v>
      </c>
      <c r="E845" s="115">
        <v>44069</v>
      </c>
      <c r="F845" s="1">
        <v>339.12673999999998</v>
      </c>
      <c r="G845" s="80">
        <f t="shared" si="27"/>
        <v>1.0025540254118958E-2</v>
      </c>
    </row>
    <row r="846" spans="2:7" x14ac:dyDescent="0.35">
      <c r="B846" s="114">
        <v>44070</v>
      </c>
      <c r="C846" s="1">
        <v>55.209999000000003</v>
      </c>
      <c r="D846" s="116">
        <f t="shared" si="26"/>
        <v>1.7133382776960016E-2</v>
      </c>
      <c r="E846" s="115">
        <v>44070</v>
      </c>
      <c r="F846" s="1">
        <v>339.86828600000001</v>
      </c>
      <c r="G846" s="80">
        <f t="shared" si="27"/>
        <v>2.1866338230952477E-3</v>
      </c>
    </row>
    <row r="847" spans="2:7" x14ac:dyDescent="0.35">
      <c r="B847" s="114">
        <v>44071</v>
      </c>
      <c r="C847" s="1">
        <v>56.59</v>
      </c>
      <c r="D847" s="116">
        <f t="shared" si="26"/>
        <v>2.4995490400208122E-2</v>
      </c>
      <c r="E847" s="115">
        <v>44071</v>
      </c>
      <c r="F847" s="1">
        <v>342.06359900000001</v>
      </c>
      <c r="G847" s="80">
        <f t="shared" si="27"/>
        <v>6.4593052380297663E-3</v>
      </c>
    </row>
    <row r="848" spans="2:7" x14ac:dyDescent="0.35">
      <c r="B848" s="114">
        <v>44074</v>
      </c>
      <c r="C848" s="1">
        <v>56.080002</v>
      </c>
      <c r="D848" s="116">
        <f t="shared" si="26"/>
        <v>-9.0121576250221415E-3</v>
      </c>
      <c r="E848" s="115">
        <v>44074</v>
      </c>
      <c r="F848" s="1">
        <v>340.82446299999998</v>
      </c>
      <c r="G848" s="80">
        <f t="shared" si="27"/>
        <v>-3.6225310252905058E-3</v>
      </c>
    </row>
    <row r="849" spans="2:7" x14ac:dyDescent="0.35">
      <c r="B849" s="114">
        <v>44075</v>
      </c>
      <c r="C849" s="1">
        <v>55.130001</v>
      </c>
      <c r="D849" s="116">
        <f t="shared" si="26"/>
        <v>-1.6940102819539848E-2</v>
      </c>
      <c r="E849" s="115">
        <v>44075</v>
      </c>
      <c r="F849" s="1">
        <v>344.03454599999998</v>
      </c>
      <c r="G849" s="80">
        <f t="shared" si="27"/>
        <v>9.4185815529327123E-3</v>
      </c>
    </row>
    <row r="850" spans="2:7" x14ac:dyDescent="0.35">
      <c r="B850" s="114">
        <v>44076</v>
      </c>
      <c r="C850" s="1">
        <v>56.150002000000001</v>
      </c>
      <c r="D850" s="116">
        <f t="shared" si="26"/>
        <v>1.850174100305205E-2</v>
      </c>
      <c r="E850" s="115">
        <v>44076</v>
      </c>
      <c r="F850" s="1">
        <v>349.01068099999998</v>
      </c>
      <c r="G850" s="80">
        <f t="shared" si="27"/>
        <v>1.4464056176498041E-2</v>
      </c>
    </row>
    <row r="851" spans="2:7" x14ac:dyDescent="0.35">
      <c r="B851" s="114">
        <v>44077</v>
      </c>
      <c r="C851" s="1">
        <v>56.02</v>
      </c>
      <c r="D851" s="116">
        <f t="shared" si="26"/>
        <v>-2.3152626067581886E-3</v>
      </c>
      <c r="E851" s="115">
        <v>44077</v>
      </c>
      <c r="F851" s="1">
        <v>336.99972500000001</v>
      </c>
      <c r="G851" s="80">
        <f t="shared" si="27"/>
        <v>-3.441429346971752E-2</v>
      </c>
    </row>
    <row r="852" spans="2:7" x14ac:dyDescent="0.35">
      <c r="B852" s="114">
        <v>44078</v>
      </c>
      <c r="C852" s="1">
        <v>55.98</v>
      </c>
      <c r="D852" s="116">
        <f t="shared" si="26"/>
        <v>-7.1403070332035437E-4</v>
      </c>
      <c r="E852" s="115">
        <v>44078</v>
      </c>
      <c r="F852" s="1">
        <v>334.24822999999998</v>
      </c>
      <c r="G852" s="80">
        <f t="shared" si="27"/>
        <v>-8.1646802530774588E-3</v>
      </c>
    </row>
    <row r="853" spans="2:7" x14ac:dyDescent="0.35">
      <c r="B853" s="114">
        <v>44082</v>
      </c>
      <c r="C853" s="1">
        <v>54.599997999999999</v>
      </c>
      <c r="D853" s="116">
        <f t="shared" si="26"/>
        <v>-2.4651697034655192E-2</v>
      </c>
      <c r="E853" s="115">
        <v>44082</v>
      </c>
      <c r="F853" s="1">
        <v>325.11560100000003</v>
      </c>
      <c r="G853" s="80">
        <f t="shared" si="27"/>
        <v>-2.732289412572193E-2</v>
      </c>
    </row>
    <row r="854" spans="2:7" x14ac:dyDescent="0.35">
      <c r="B854" s="114">
        <v>44083</v>
      </c>
      <c r="C854" s="1">
        <v>54.849997999999999</v>
      </c>
      <c r="D854" s="116">
        <f t="shared" si="26"/>
        <v>4.5787547464745332E-3</v>
      </c>
      <c r="E854" s="115">
        <v>44083</v>
      </c>
      <c r="F854" s="1">
        <v>331.53576700000002</v>
      </c>
      <c r="G854" s="80">
        <f t="shared" si="27"/>
        <v>1.9747332887910213E-2</v>
      </c>
    </row>
    <row r="855" spans="2:7" x14ac:dyDescent="0.35">
      <c r="B855" s="114">
        <v>44084</v>
      </c>
      <c r="C855" s="1">
        <v>53.330002</v>
      </c>
      <c r="D855" s="116">
        <f t="shared" si="26"/>
        <v>-2.7711869743368069E-2</v>
      </c>
      <c r="E855" s="115">
        <v>44084</v>
      </c>
      <c r="F855" s="1">
        <v>325.77908300000001</v>
      </c>
      <c r="G855" s="80">
        <f t="shared" si="27"/>
        <v>-1.7363689149110739E-2</v>
      </c>
    </row>
    <row r="856" spans="2:7" x14ac:dyDescent="0.35">
      <c r="B856" s="114">
        <v>44085</v>
      </c>
      <c r="C856" s="1">
        <v>53.220001000000003</v>
      </c>
      <c r="D856" s="116">
        <f t="shared" si="26"/>
        <v>-2.0626475881249154E-3</v>
      </c>
      <c r="E856" s="115">
        <v>44085</v>
      </c>
      <c r="F856" s="1">
        <v>325.94497699999999</v>
      </c>
      <c r="G856" s="80">
        <f t="shared" si="27"/>
        <v>5.0922238000154297E-4</v>
      </c>
    </row>
    <row r="857" spans="2:7" x14ac:dyDescent="0.35">
      <c r="B857" s="114">
        <v>44088</v>
      </c>
      <c r="C857" s="1">
        <v>54.490001999999997</v>
      </c>
      <c r="D857" s="116">
        <f t="shared" si="26"/>
        <v>2.3863227661344716E-2</v>
      </c>
      <c r="E857" s="115">
        <v>44088</v>
      </c>
      <c r="F857" s="1">
        <v>330.238068</v>
      </c>
      <c r="G857" s="80">
        <f t="shared" si="27"/>
        <v>1.3171213864111807E-2</v>
      </c>
    </row>
    <row r="858" spans="2:7" x14ac:dyDescent="0.35">
      <c r="B858" s="114">
        <v>44089</v>
      </c>
      <c r="C858" s="1">
        <v>54.450001</v>
      </c>
      <c r="D858" s="116">
        <f t="shared" si="26"/>
        <v>-7.3409797268857917E-4</v>
      </c>
      <c r="E858" s="115">
        <v>44089</v>
      </c>
      <c r="F858" s="1">
        <v>331.90655500000003</v>
      </c>
      <c r="G858" s="80">
        <f t="shared" si="27"/>
        <v>5.052376335971138E-3</v>
      </c>
    </row>
    <row r="859" spans="2:7" x14ac:dyDescent="0.35">
      <c r="B859" s="114">
        <v>44090</v>
      </c>
      <c r="C859" s="1">
        <v>54.950001</v>
      </c>
      <c r="D859" s="116">
        <f t="shared" si="26"/>
        <v>9.182736286818434E-3</v>
      </c>
      <c r="E859" s="115">
        <v>44090</v>
      </c>
      <c r="F859" s="1">
        <v>330.589294</v>
      </c>
      <c r="G859" s="80">
        <f t="shared" si="27"/>
        <v>-3.9687706679972928E-3</v>
      </c>
    </row>
    <row r="860" spans="2:7" x14ac:dyDescent="0.35">
      <c r="B860" s="114">
        <v>44091</v>
      </c>
      <c r="C860" s="1">
        <v>55.360000999999997</v>
      </c>
      <c r="D860" s="116">
        <f t="shared" si="26"/>
        <v>7.4613283446527436E-3</v>
      </c>
      <c r="E860" s="115">
        <v>44091</v>
      </c>
      <c r="F860" s="1">
        <v>327.68170199999997</v>
      </c>
      <c r="G860" s="80">
        <f t="shared" si="27"/>
        <v>-8.7951789509554488E-3</v>
      </c>
    </row>
    <row r="861" spans="2:7" x14ac:dyDescent="0.35">
      <c r="B861" s="114">
        <v>44092</v>
      </c>
      <c r="C861" s="1">
        <v>54.32</v>
      </c>
      <c r="D861" s="116">
        <f t="shared" si="26"/>
        <v>-1.8786144891868709E-2</v>
      </c>
      <c r="E861" s="115">
        <v>44092</v>
      </c>
      <c r="F861" s="1">
        <v>323.90920999999997</v>
      </c>
      <c r="G861" s="80">
        <f t="shared" si="27"/>
        <v>-1.151267213571785E-2</v>
      </c>
    </row>
    <row r="862" spans="2:7" x14ac:dyDescent="0.35">
      <c r="B862" s="114">
        <v>44095</v>
      </c>
      <c r="C862" s="1">
        <v>54</v>
      </c>
      <c r="D862" s="116">
        <f t="shared" si="26"/>
        <v>-5.8910162002945559E-3</v>
      </c>
      <c r="E862" s="115">
        <v>44095</v>
      </c>
      <c r="F862" s="1">
        <v>320.30423000000002</v>
      </c>
      <c r="G862" s="80">
        <f t="shared" si="27"/>
        <v>-1.1129600174073332E-2</v>
      </c>
    </row>
    <row r="863" spans="2:7" x14ac:dyDescent="0.35">
      <c r="B863" s="114">
        <v>44096</v>
      </c>
      <c r="C863" s="1">
        <v>53.34</v>
      </c>
      <c r="D863" s="116">
        <f t="shared" si="26"/>
        <v>-1.2222222222222159E-2</v>
      </c>
      <c r="E863" s="115">
        <v>44096</v>
      </c>
      <c r="F863" s="1">
        <v>323.56634500000001</v>
      </c>
      <c r="G863" s="80">
        <f t="shared" si="27"/>
        <v>1.0184426849436219E-2</v>
      </c>
    </row>
    <row r="864" spans="2:7" x14ac:dyDescent="0.35">
      <c r="B864" s="114">
        <v>44097</v>
      </c>
      <c r="C864" s="1">
        <v>52.419998</v>
      </c>
      <c r="D864" s="116">
        <f t="shared" si="26"/>
        <v>-1.7247881514810718E-2</v>
      </c>
      <c r="E864" s="115">
        <v>44097</v>
      </c>
      <c r="F864" s="1">
        <v>316.06253099999998</v>
      </c>
      <c r="G864" s="80">
        <f t="shared" si="27"/>
        <v>-2.3190959492403431E-2</v>
      </c>
    </row>
    <row r="865" spans="2:7" x14ac:dyDescent="0.35">
      <c r="B865" s="114">
        <v>44098</v>
      </c>
      <c r="C865" s="1">
        <v>52.82</v>
      </c>
      <c r="D865" s="116">
        <f t="shared" si="26"/>
        <v>7.6307137592794387E-3</v>
      </c>
      <c r="E865" s="115">
        <v>44098</v>
      </c>
      <c r="F865" s="1">
        <v>316.904968</v>
      </c>
      <c r="G865" s="80">
        <f t="shared" si="27"/>
        <v>2.665412433845308E-3</v>
      </c>
    </row>
    <row r="866" spans="2:7" x14ac:dyDescent="0.35">
      <c r="B866" s="114">
        <v>44099</v>
      </c>
      <c r="C866" s="1">
        <v>53.310001</v>
      </c>
      <c r="D866" s="116">
        <f t="shared" si="26"/>
        <v>9.2768080272623912E-3</v>
      </c>
      <c r="E866" s="115">
        <v>44099</v>
      </c>
      <c r="F866" s="1">
        <v>322.02835099999999</v>
      </c>
      <c r="G866" s="80">
        <f t="shared" si="27"/>
        <v>1.6166938096091918E-2</v>
      </c>
    </row>
    <row r="867" spans="2:7" x14ac:dyDescent="0.35">
      <c r="B867" s="114">
        <v>44102</v>
      </c>
      <c r="C867" s="1">
        <v>53.919998</v>
      </c>
      <c r="D867" s="116">
        <f t="shared" si="26"/>
        <v>1.14424496071572E-2</v>
      </c>
      <c r="E867" s="115">
        <v>44102</v>
      </c>
      <c r="F867" s="1">
        <v>327.37701399999997</v>
      </c>
      <c r="G867" s="80">
        <f t="shared" si="27"/>
        <v>1.6609292266940769E-2</v>
      </c>
    </row>
    <row r="868" spans="2:7" x14ac:dyDescent="0.35">
      <c r="B868" s="114">
        <v>44103</v>
      </c>
      <c r="C868" s="1">
        <v>53.110000999999997</v>
      </c>
      <c r="D868" s="116">
        <f t="shared" si="26"/>
        <v>-1.5022200112099461E-2</v>
      </c>
      <c r="E868" s="115">
        <v>44103</v>
      </c>
      <c r="F868" s="1">
        <v>325.59414700000002</v>
      </c>
      <c r="G868" s="80">
        <f t="shared" si="27"/>
        <v>-5.4459138050539906E-3</v>
      </c>
    </row>
    <row r="869" spans="2:7" x14ac:dyDescent="0.35">
      <c r="B869" s="114">
        <v>44104</v>
      </c>
      <c r="C869" s="1">
        <v>53.490001999999997</v>
      </c>
      <c r="D869" s="116">
        <f t="shared" si="26"/>
        <v>7.1549800949919033E-3</v>
      </c>
      <c r="E869" s="115">
        <v>44104</v>
      </c>
      <c r="F869" s="1">
        <v>328.06277499999999</v>
      </c>
      <c r="G869" s="80">
        <f t="shared" si="27"/>
        <v>7.5819176196676745E-3</v>
      </c>
    </row>
    <row r="870" spans="2:7" x14ac:dyDescent="0.35">
      <c r="B870" s="114">
        <v>44105</v>
      </c>
      <c r="C870" s="1">
        <v>53.950001</v>
      </c>
      <c r="D870" s="116">
        <f t="shared" si="26"/>
        <v>8.599719252207233E-3</v>
      </c>
      <c r="E870" s="115">
        <v>44105</v>
      </c>
      <c r="F870" s="1">
        <v>330.16891500000003</v>
      </c>
      <c r="G870" s="80">
        <f t="shared" si="27"/>
        <v>6.4199298442197197E-3</v>
      </c>
    </row>
    <row r="871" spans="2:7" x14ac:dyDescent="0.35">
      <c r="B871" s="114">
        <v>44106</v>
      </c>
      <c r="C871" s="1">
        <v>55.34</v>
      </c>
      <c r="D871" s="116">
        <f t="shared" si="26"/>
        <v>2.5764577835689067E-2</v>
      </c>
      <c r="E871" s="115">
        <v>44106</v>
      </c>
      <c r="F871" s="1">
        <v>327.03417999999999</v>
      </c>
      <c r="G871" s="80">
        <f t="shared" si="27"/>
        <v>-9.4943371637515733E-3</v>
      </c>
    </row>
    <row r="872" spans="2:7" x14ac:dyDescent="0.35">
      <c r="B872" s="114">
        <v>44109</v>
      </c>
      <c r="C872" s="1">
        <v>55.849997999999999</v>
      </c>
      <c r="D872" s="116">
        <f t="shared" si="26"/>
        <v>9.2157209974701101E-3</v>
      </c>
      <c r="E872" s="115">
        <v>44109</v>
      </c>
      <c r="F872" s="1">
        <v>332.83349600000003</v>
      </c>
      <c r="G872" s="80">
        <f t="shared" si="27"/>
        <v>1.7733057749498946E-2</v>
      </c>
    </row>
    <row r="873" spans="2:7" x14ac:dyDescent="0.35">
      <c r="B873" s="114">
        <v>44110</v>
      </c>
      <c r="C873" s="1">
        <v>56.459999000000003</v>
      </c>
      <c r="D873" s="116">
        <f t="shared" si="26"/>
        <v>1.0922131098375401E-2</v>
      </c>
      <c r="E873" s="115">
        <v>44110</v>
      </c>
      <c r="F873" s="1">
        <v>328.10195900000002</v>
      </c>
      <c r="G873" s="80">
        <f t="shared" si="27"/>
        <v>-1.4215927954559004E-2</v>
      </c>
    </row>
    <row r="874" spans="2:7" x14ac:dyDescent="0.35">
      <c r="B874" s="114">
        <v>44111</v>
      </c>
      <c r="C874" s="1">
        <v>57.439999</v>
      </c>
      <c r="D874" s="116">
        <f t="shared" si="26"/>
        <v>1.7357421490567099E-2</v>
      </c>
      <c r="E874" s="115">
        <v>44111</v>
      </c>
      <c r="F874" s="1">
        <v>333.81310999999999</v>
      </c>
      <c r="G874" s="80">
        <f t="shared" si="27"/>
        <v>1.7406634868644511E-2</v>
      </c>
    </row>
    <row r="875" spans="2:7" x14ac:dyDescent="0.35">
      <c r="B875" s="114">
        <v>44112</v>
      </c>
      <c r="C875" s="1">
        <v>58.509998000000003</v>
      </c>
      <c r="D875" s="116">
        <f t="shared" si="26"/>
        <v>1.8628116619570326E-2</v>
      </c>
      <c r="E875" s="115">
        <v>44112</v>
      </c>
      <c r="F875" s="1">
        <v>336.771545</v>
      </c>
      <c r="G875" s="80">
        <f t="shared" si="27"/>
        <v>8.8625488675385111E-3</v>
      </c>
    </row>
    <row r="876" spans="2:7" x14ac:dyDescent="0.35">
      <c r="B876" s="114">
        <v>44113</v>
      </c>
      <c r="C876" s="1">
        <v>57.790000999999997</v>
      </c>
      <c r="D876" s="116">
        <f t="shared" si="26"/>
        <v>-1.2305537935585068E-2</v>
      </c>
      <c r="E876" s="115">
        <v>44113</v>
      </c>
      <c r="F876" s="1">
        <v>339.77896099999998</v>
      </c>
      <c r="G876" s="80">
        <f t="shared" si="27"/>
        <v>8.9301368974031865E-3</v>
      </c>
    </row>
    <row r="877" spans="2:7" x14ac:dyDescent="0.35">
      <c r="B877" s="114">
        <v>44116</v>
      </c>
      <c r="C877" s="1">
        <v>58.66</v>
      </c>
      <c r="D877" s="116">
        <f t="shared" si="26"/>
        <v>1.5054490135758953E-2</v>
      </c>
      <c r="E877" s="115">
        <v>44116</v>
      </c>
      <c r="F877" s="1">
        <v>345.24517800000001</v>
      </c>
      <c r="G877" s="80">
        <f t="shared" si="27"/>
        <v>1.6087567587800201E-2</v>
      </c>
    </row>
    <row r="878" spans="2:7" x14ac:dyDescent="0.35">
      <c r="B878" s="114">
        <v>44117</v>
      </c>
      <c r="C878" s="1">
        <v>58</v>
      </c>
      <c r="D878" s="116">
        <f t="shared" si="26"/>
        <v>-1.1251278554381123E-2</v>
      </c>
      <c r="E878" s="115">
        <v>44117</v>
      </c>
      <c r="F878" s="1">
        <v>342.99206500000003</v>
      </c>
      <c r="G878" s="80">
        <f t="shared" si="27"/>
        <v>-6.5261244575586363E-3</v>
      </c>
    </row>
    <row r="879" spans="2:7" x14ac:dyDescent="0.35">
      <c r="B879" s="114">
        <v>44118</v>
      </c>
      <c r="C879" s="1">
        <v>57.720001000000003</v>
      </c>
      <c r="D879" s="116">
        <f t="shared" si="26"/>
        <v>-4.8275689655171818E-3</v>
      </c>
      <c r="E879" s="115">
        <v>44118</v>
      </c>
      <c r="F879" s="1">
        <v>340.83691399999998</v>
      </c>
      <c r="G879" s="80">
        <f t="shared" si="27"/>
        <v>-6.2833844275669935E-3</v>
      </c>
    </row>
    <row r="880" spans="2:7" x14ac:dyDescent="0.35">
      <c r="B880" s="114">
        <v>44119</v>
      </c>
      <c r="C880" s="1">
        <v>58.25</v>
      </c>
      <c r="D880" s="116">
        <f t="shared" si="26"/>
        <v>9.1822416981593002E-3</v>
      </c>
      <c r="E880" s="115">
        <v>44119</v>
      </c>
      <c r="F880" s="1">
        <v>340.41570999999999</v>
      </c>
      <c r="G880" s="80">
        <f t="shared" si="27"/>
        <v>-1.235793374188304E-3</v>
      </c>
    </row>
    <row r="881" spans="2:7" x14ac:dyDescent="0.35">
      <c r="B881" s="114">
        <v>44120</v>
      </c>
      <c r="C881" s="1">
        <v>58.139999000000003</v>
      </c>
      <c r="D881" s="116">
        <f t="shared" si="26"/>
        <v>-1.8884291845493032E-3</v>
      </c>
      <c r="E881" s="115">
        <v>44120</v>
      </c>
      <c r="F881" s="1">
        <v>340.209991</v>
      </c>
      <c r="G881" s="80">
        <f t="shared" si="27"/>
        <v>-6.0431699817845594E-4</v>
      </c>
    </row>
    <row r="882" spans="2:7" x14ac:dyDescent="0.35">
      <c r="B882" s="114">
        <v>44123</v>
      </c>
      <c r="C882" s="1">
        <v>56.91</v>
      </c>
      <c r="D882" s="116">
        <f t="shared" si="26"/>
        <v>-2.115581391736877E-2</v>
      </c>
      <c r="E882" s="115">
        <v>44123</v>
      </c>
      <c r="F882" s="1">
        <v>335.03762799999998</v>
      </c>
      <c r="G882" s="80">
        <f t="shared" si="27"/>
        <v>-1.5203442393906705E-2</v>
      </c>
    </row>
    <row r="883" spans="2:7" x14ac:dyDescent="0.35">
      <c r="B883" s="114">
        <v>44124</v>
      </c>
      <c r="C883" s="1">
        <v>57.09</v>
      </c>
      <c r="D883" s="116">
        <f t="shared" si="26"/>
        <v>3.1628887717449804E-3</v>
      </c>
      <c r="E883" s="115">
        <v>44124</v>
      </c>
      <c r="F883" s="1">
        <v>336.37970000000001</v>
      </c>
      <c r="G883" s="80">
        <f t="shared" si="27"/>
        <v>4.0057351408899966E-3</v>
      </c>
    </row>
    <row r="884" spans="2:7" x14ac:dyDescent="0.35">
      <c r="B884" s="114">
        <v>44125</v>
      </c>
      <c r="C884" s="1">
        <v>57.869999</v>
      </c>
      <c r="D884" s="116">
        <f t="shared" si="26"/>
        <v>1.366262042389204E-2</v>
      </c>
      <c r="E884" s="115">
        <v>44125</v>
      </c>
      <c r="F884" s="1">
        <v>335.74295000000001</v>
      </c>
      <c r="G884" s="80">
        <f t="shared" si="27"/>
        <v>-1.8929501393812004E-3</v>
      </c>
    </row>
    <row r="885" spans="2:7" x14ac:dyDescent="0.35">
      <c r="B885" s="114">
        <v>44126</v>
      </c>
      <c r="C885" s="1">
        <v>59.16</v>
      </c>
      <c r="D885" s="116">
        <f t="shared" si="26"/>
        <v>2.2291360329900759E-2</v>
      </c>
      <c r="E885" s="115">
        <v>44126</v>
      </c>
      <c r="F885" s="1">
        <v>337.58459499999998</v>
      </c>
      <c r="G885" s="80">
        <f t="shared" si="27"/>
        <v>5.4852827140524363E-3</v>
      </c>
    </row>
    <row r="886" spans="2:7" x14ac:dyDescent="0.35">
      <c r="B886" s="114">
        <v>44127</v>
      </c>
      <c r="C886" s="1">
        <v>59.43</v>
      </c>
      <c r="D886" s="116">
        <f t="shared" si="26"/>
        <v>4.5638945233266249E-3</v>
      </c>
      <c r="E886" s="115">
        <v>44127</v>
      </c>
      <c r="F886" s="1">
        <v>338.730774</v>
      </c>
      <c r="G886" s="80">
        <f t="shared" si="27"/>
        <v>3.3952349040098167E-3</v>
      </c>
    </row>
    <row r="887" spans="2:7" x14ac:dyDescent="0.35">
      <c r="B887" s="114">
        <v>44130</v>
      </c>
      <c r="C887" s="1">
        <v>58.880001</v>
      </c>
      <c r="D887" s="116">
        <f t="shared" si="26"/>
        <v>-9.2545683997980761E-3</v>
      </c>
      <c r="E887" s="115">
        <v>44130</v>
      </c>
      <c r="F887" s="1">
        <v>332.47100799999998</v>
      </c>
      <c r="G887" s="80">
        <f t="shared" si="27"/>
        <v>-1.8480062871405991E-2</v>
      </c>
    </row>
    <row r="888" spans="2:7" x14ac:dyDescent="0.35">
      <c r="B888" s="114">
        <v>44131</v>
      </c>
      <c r="C888" s="1">
        <v>59.220001000000003</v>
      </c>
      <c r="D888" s="116">
        <f t="shared" si="26"/>
        <v>5.7744564236675783E-3</v>
      </c>
      <c r="E888" s="115">
        <v>44131</v>
      </c>
      <c r="F888" s="1">
        <v>331.32488999999998</v>
      </c>
      <c r="G888" s="80">
        <f t="shared" si="27"/>
        <v>-3.4472720099552301E-3</v>
      </c>
    </row>
    <row r="889" spans="2:7" x14ac:dyDescent="0.35">
      <c r="B889" s="114">
        <v>44132</v>
      </c>
      <c r="C889" s="1">
        <v>58.369999</v>
      </c>
      <c r="D889" s="116">
        <f t="shared" si="26"/>
        <v>-1.4353292564111971E-2</v>
      </c>
      <c r="E889" s="115">
        <v>44132</v>
      </c>
      <c r="F889" s="1">
        <v>320.000519</v>
      </c>
      <c r="G889" s="80">
        <f t="shared" si="27"/>
        <v>-3.4179053073857463E-2</v>
      </c>
    </row>
    <row r="890" spans="2:7" x14ac:dyDescent="0.35">
      <c r="B890" s="114">
        <v>44133</v>
      </c>
      <c r="C890" s="1">
        <v>57.5</v>
      </c>
      <c r="D890" s="116">
        <f t="shared" si="26"/>
        <v>-1.4904900032634916E-2</v>
      </c>
      <c r="E890" s="115">
        <v>44133</v>
      </c>
      <c r="F890" s="1">
        <v>323.25289900000001</v>
      </c>
      <c r="G890" s="80">
        <f t="shared" si="27"/>
        <v>1.0163671015796122E-2</v>
      </c>
    </row>
    <row r="891" spans="2:7" x14ac:dyDescent="0.35">
      <c r="B891" s="114">
        <v>44134</v>
      </c>
      <c r="C891" s="1">
        <v>56.66</v>
      </c>
      <c r="D891" s="116">
        <f t="shared" si="26"/>
        <v>-1.4608695652173972E-2</v>
      </c>
      <c r="E891" s="115">
        <v>44134</v>
      </c>
      <c r="F891" s="1">
        <v>319.88299599999999</v>
      </c>
      <c r="G891" s="80">
        <f t="shared" si="27"/>
        <v>-1.0424973791186393E-2</v>
      </c>
    </row>
    <row r="892" spans="2:7" x14ac:dyDescent="0.35">
      <c r="B892" s="114">
        <v>44137</v>
      </c>
      <c r="C892" s="1">
        <v>58.02</v>
      </c>
      <c r="D892" s="116">
        <f t="shared" si="26"/>
        <v>2.4002823861630898E-2</v>
      </c>
      <c r="E892" s="115">
        <v>44137</v>
      </c>
      <c r="F892" s="1">
        <v>323.46838400000001</v>
      </c>
      <c r="G892" s="80">
        <f t="shared" si="27"/>
        <v>1.120843572441726E-2</v>
      </c>
    </row>
    <row r="893" spans="2:7" x14ac:dyDescent="0.35">
      <c r="B893" s="114">
        <v>44138</v>
      </c>
      <c r="C893" s="1">
        <v>60.439999</v>
      </c>
      <c r="D893" s="116">
        <f t="shared" si="26"/>
        <v>4.1709738021371887E-2</v>
      </c>
      <c r="E893" s="115">
        <v>44138</v>
      </c>
      <c r="F893" s="1">
        <v>329.17950400000001</v>
      </c>
      <c r="G893" s="80">
        <f t="shared" si="27"/>
        <v>1.7655883178987884E-2</v>
      </c>
    </row>
    <row r="894" spans="2:7" x14ac:dyDescent="0.35">
      <c r="B894" s="114">
        <v>44139</v>
      </c>
      <c r="C894" s="1">
        <v>59.75</v>
      </c>
      <c r="D894" s="116">
        <f t="shared" si="26"/>
        <v>-1.1416264252419995E-2</v>
      </c>
      <c r="E894" s="115">
        <v>44139</v>
      </c>
      <c r="F894" s="1">
        <v>336.536407</v>
      </c>
      <c r="G894" s="80">
        <f t="shared" si="27"/>
        <v>2.2349213455282405E-2</v>
      </c>
    </row>
    <row r="895" spans="2:7" x14ac:dyDescent="0.35">
      <c r="B895" s="114">
        <v>44140</v>
      </c>
      <c r="C895" s="1">
        <v>59.959999000000003</v>
      </c>
      <c r="D895" s="116">
        <f t="shared" si="26"/>
        <v>3.5146276150628182E-3</v>
      </c>
      <c r="E895" s="115">
        <v>44140</v>
      </c>
      <c r="F895" s="1">
        <v>343.09979199999998</v>
      </c>
      <c r="G895" s="80">
        <f t="shared" si="27"/>
        <v>1.9502748776895281E-2</v>
      </c>
    </row>
    <row r="896" spans="2:7" x14ac:dyDescent="0.35">
      <c r="B896" s="114">
        <v>44141</v>
      </c>
      <c r="C896" s="1">
        <v>58.630001</v>
      </c>
      <c r="D896" s="116">
        <f t="shared" si="26"/>
        <v>-2.2181421317235234E-2</v>
      </c>
      <c r="E896" s="115">
        <v>44141</v>
      </c>
      <c r="F896" s="1">
        <v>343.02145400000001</v>
      </c>
      <c r="G896" s="80">
        <f t="shared" si="27"/>
        <v>-2.2832424217842086E-4</v>
      </c>
    </row>
    <row r="897" spans="2:7" x14ac:dyDescent="0.35">
      <c r="B897" s="114">
        <v>44144</v>
      </c>
      <c r="C897" s="1">
        <v>60.709999000000003</v>
      </c>
      <c r="D897" s="116">
        <f t="shared" si="26"/>
        <v>3.5476683686224114E-2</v>
      </c>
      <c r="E897" s="115">
        <v>44144</v>
      </c>
      <c r="F897" s="1">
        <v>347.33175699999998</v>
      </c>
      <c r="G897" s="80">
        <f t="shared" si="27"/>
        <v>1.2565695089147328E-2</v>
      </c>
    </row>
    <row r="898" spans="2:7" x14ac:dyDescent="0.35">
      <c r="B898" s="114">
        <v>44145</v>
      </c>
      <c r="C898" s="1">
        <v>63.029998999999997</v>
      </c>
      <c r="D898" s="116">
        <f t="shared" si="26"/>
        <v>3.8214462826790578E-2</v>
      </c>
      <c r="E898" s="115">
        <v>44145</v>
      </c>
      <c r="F898" s="1">
        <v>346.82232699999997</v>
      </c>
      <c r="G898" s="80">
        <f t="shared" si="27"/>
        <v>-1.4666957159348056E-3</v>
      </c>
    </row>
    <row r="899" spans="2:7" x14ac:dyDescent="0.35">
      <c r="B899" s="114">
        <v>44146</v>
      </c>
      <c r="C899" s="1">
        <v>63.630001</v>
      </c>
      <c r="D899" s="116">
        <f t="shared" si="26"/>
        <v>9.5193084169333964E-3</v>
      </c>
      <c r="E899" s="115">
        <v>44146</v>
      </c>
      <c r="F899" s="1">
        <v>349.39877300000001</v>
      </c>
      <c r="G899" s="80">
        <f t="shared" si="27"/>
        <v>7.4287201238922339E-3</v>
      </c>
    </row>
    <row r="900" spans="2:7" x14ac:dyDescent="0.35">
      <c r="B900" s="114">
        <v>44147</v>
      </c>
      <c r="C900" s="1">
        <v>61.5</v>
      </c>
      <c r="D900" s="116">
        <f t="shared" si="26"/>
        <v>-3.3474791238805736E-2</v>
      </c>
      <c r="E900" s="115">
        <v>44147</v>
      </c>
      <c r="F900" s="1">
        <v>346.00924700000002</v>
      </c>
      <c r="G900" s="80">
        <f t="shared" si="27"/>
        <v>-9.7010243364534926E-3</v>
      </c>
    </row>
    <row r="901" spans="2:7" x14ac:dyDescent="0.35">
      <c r="B901" s="114">
        <v>44148</v>
      </c>
      <c r="C901" s="1">
        <v>63.110000999999997</v>
      </c>
      <c r="D901" s="116">
        <f t="shared" si="26"/>
        <v>2.6178878048780437E-2</v>
      </c>
      <c r="E901" s="115">
        <v>44148</v>
      </c>
      <c r="F901" s="1">
        <v>350.79959100000002</v>
      </c>
      <c r="G901" s="80">
        <f t="shared" si="27"/>
        <v>1.3844554853760901E-2</v>
      </c>
    </row>
    <row r="902" spans="2:7" x14ac:dyDescent="0.35">
      <c r="B902" s="114">
        <v>44151</v>
      </c>
      <c r="C902" s="1">
        <v>65.080001999999993</v>
      </c>
      <c r="D902" s="116">
        <f t="shared" si="26"/>
        <v>3.1215353648940625E-2</v>
      </c>
      <c r="E902" s="115">
        <v>44151</v>
      </c>
      <c r="F902" s="1">
        <v>355.17849699999999</v>
      </c>
      <c r="G902" s="80">
        <f t="shared" si="27"/>
        <v>1.2482642831815537E-2</v>
      </c>
    </row>
    <row r="903" spans="2:7" x14ac:dyDescent="0.35">
      <c r="B903" s="114">
        <v>44152</v>
      </c>
      <c r="C903" s="1">
        <v>64.680000000000007</v>
      </c>
      <c r="D903" s="116">
        <f t="shared" si="26"/>
        <v>-6.1463120422151568E-3</v>
      </c>
      <c r="E903" s="115">
        <v>44152</v>
      </c>
      <c r="F903" s="1">
        <v>353.26825000000002</v>
      </c>
      <c r="G903" s="80">
        <f t="shared" si="27"/>
        <v>-5.3782732235616443E-3</v>
      </c>
    </row>
    <row r="904" spans="2:7" x14ac:dyDescent="0.35">
      <c r="B904" s="114">
        <v>44153</v>
      </c>
      <c r="C904" s="1">
        <v>62.75</v>
      </c>
      <c r="D904" s="116">
        <f t="shared" ref="D904:D967" si="28">(C904-C903)/C903</f>
        <v>-2.9839208410637086E-2</v>
      </c>
      <c r="E904" s="115">
        <v>44153</v>
      </c>
      <c r="F904" s="1">
        <v>349.01669299999998</v>
      </c>
      <c r="G904" s="80">
        <f t="shared" ref="G904:G967" si="29">(F904-F903)/F903</f>
        <v>-1.2034925301099229E-2</v>
      </c>
    </row>
    <row r="905" spans="2:7" x14ac:dyDescent="0.35">
      <c r="B905" s="114">
        <v>44154</v>
      </c>
      <c r="C905" s="1">
        <v>62.549999</v>
      </c>
      <c r="D905" s="116">
        <f t="shared" si="28"/>
        <v>-3.1872669322709213E-3</v>
      </c>
      <c r="E905" s="115">
        <v>44154</v>
      </c>
      <c r="F905" s="1">
        <v>350.48614500000002</v>
      </c>
      <c r="G905" s="80">
        <f t="shared" si="29"/>
        <v>4.2102628025303271E-3</v>
      </c>
    </row>
    <row r="906" spans="2:7" x14ac:dyDescent="0.35">
      <c r="B906" s="114">
        <v>44155</v>
      </c>
      <c r="C906" s="1">
        <v>61.900002000000001</v>
      </c>
      <c r="D906" s="116">
        <f t="shared" si="28"/>
        <v>-1.039163885518206E-2</v>
      </c>
      <c r="E906" s="115">
        <v>44155</v>
      </c>
      <c r="F906" s="1">
        <v>348.086029</v>
      </c>
      <c r="G906" s="80">
        <f t="shared" si="29"/>
        <v>-6.8479625635416352E-3</v>
      </c>
    </row>
    <row r="907" spans="2:7" x14ac:dyDescent="0.35">
      <c r="B907" s="114">
        <v>44158</v>
      </c>
      <c r="C907" s="1">
        <v>62.48</v>
      </c>
      <c r="D907" s="116">
        <f t="shared" si="28"/>
        <v>9.3699189218119285E-3</v>
      </c>
      <c r="E907" s="115">
        <v>44158</v>
      </c>
      <c r="F907" s="1">
        <v>350.17260700000003</v>
      </c>
      <c r="G907" s="80">
        <f t="shared" si="29"/>
        <v>5.9944319109688582E-3</v>
      </c>
    </row>
    <row r="908" spans="2:7" x14ac:dyDescent="0.35">
      <c r="B908" s="114">
        <v>44159</v>
      </c>
      <c r="C908" s="1">
        <v>64.779999000000004</v>
      </c>
      <c r="D908" s="116">
        <f t="shared" si="28"/>
        <v>3.6811763764404717E-2</v>
      </c>
      <c r="E908" s="115">
        <v>44159</v>
      </c>
      <c r="F908" s="1">
        <v>355.81527699999998</v>
      </c>
      <c r="G908" s="80">
        <f t="shared" si="29"/>
        <v>1.6113967475474038E-2</v>
      </c>
    </row>
    <row r="909" spans="2:7" x14ac:dyDescent="0.35">
      <c r="B909" s="114">
        <v>44160</v>
      </c>
      <c r="C909" s="1">
        <v>64.529999000000004</v>
      </c>
      <c r="D909" s="116">
        <f t="shared" si="28"/>
        <v>-3.8592158669221344E-3</v>
      </c>
      <c r="E909" s="115">
        <v>44160</v>
      </c>
      <c r="F909" s="1">
        <v>355.26663200000002</v>
      </c>
      <c r="G909" s="80">
        <f t="shared" si="29"/>
        <v>-1.5419377285477403E-3</v>
      </c>
    </row>
    <row r="910" spans="2:7" x14ac:dyDescent="0.35">
      <c r="B910" s="114">
        <v>44162</v>
      </c>
      <c r="C910" s="1">
        <v>63.330002</v>
      </c>
      <c r="D910" s="116">
        <f t="shared" si="28"/>
        <v>-1.8595955657770943E-2</v>
      </c>
      <c r="E910" s="115">
        <v>44162</v>
      </c>
      <c r="F910" s="1">
        <v>356.25607300000001</v>
      </c>
      <c r="G910" s="80">
        <f t="shared" si="29"/>
        <v>2.7850659501284076E-3</v>
      </c>
    </row>
    <row r="911" spans="2:7" x14ac:dyDescent="0.35">
      <c r="B911" s="114">
        <v>44165</v>
      </c>
      <c r="C911" s="1">
        <v>60.830002</v>
      </c>
      <c r="D911" s="116">
        <f t="shared" si="28"/>
        <v>-3.9475760635535748E-2</v>
      </c>
      <c r="E911" s="115">
        <v>44165</v>
      </c>
      <c r="F911" s="1">
        <v>354.67886399999998</v>
      </c>
      <c r="G911" s="80">
        <f t="shared" si="29"/>
        <v>-4.4271778631547395E-3</v>
      </c>
    </row>
    <row r="912" spans="2:7" x14ac:dyDescent="0.35">
      <c r="B912" s="114">
        <v>44166</v>
      </c>
      <c r="C912" s="1">
        <v>61.07</v>
      </c>
      <c r="D912" s="116">
        <f t="shared" si="28"/>
        <v>3.9453886587082461E-3</v>
      </c>
      <c r="E912" s="115">
        <v>44166</v>
      </c>
      <c r="F912" s="1">
        <v>358.55810500000001</v>
      </c>
      <c r="G912" s="80">
        <f t="shared" si="29"/>
        <v>1.0937333440878608E-2</v>
      </c>
    </row>
    <row r="913" spans="2:7" x14ac:dyDescent="0.35">
      <c r="B913" s="114">
        <v>44167</v>
      </c>
      <c r="C913" s="1">
        <v>60.82</v>
      </c>
      <c r="D913" s="116">
        <f t="shared" si="28"/>
        <v>-4.0936630096610445E-3</v>
      </c>
      <c r="E913" s="115">
        <v>44167</v>
      </c>
      <c r="F913" s="1">
        <v>359.31246900000002</v>
      </c>
      <c r="G913" s="80">
        <f t="shared" si="29"/>
        <v>2.1038821587926718E-3</v>
      </c>
    </row>
    <row r="914" spans="2:7" x14ac:dyDescent="0.35">
      <c r="B914" s="114">
        <v>44168</v>
      </c>
      <c r="C914" s="1">
        <v>59.779998999999997</v>
      </c>
      <c r="D914" s="116">
        <f t="shared" si="28"/>
        <v>-1.7099654718842547E-2</v>
      </c>
      <c r="E914" s="115">
        <v>44168</v>
      </c>
      <c r="F914" s="1">
        <v>359.21447799999999</v>
      </c>
      <c r="G914" s="80">
        <f t="shared" si="29"/>
        <v>-2.7271806144872726E-4</v>
      </c>
    </row>
    <row r="915" spans="2:7" x14ac:dyDescent="0.35">
      <c r="B915" s="114">
        <v>44169</v>
      </c>
      <c r="C915" s="1">
        <v>60.400002000000001</v>
      </c>
      <c r="D915" s="116">
        <f t="shared" si="28"/>
        <v>1.0371412016918971E-2</v>
      </c>
      <c r="E915" s="115">
        <v>44169</v>
      </c>
      <c r="F915" s="1">
        <v>362.310089</v>
      </c>
      <c r="G915" s="80">
        <f t="shared" si="29"/>
        <v>8.6177233647025207E-3</v>
      </c>
    </row>
    <row r="916" spans="2:7" x14ac:dyDescent="0.35">
      <c r="B916" s="114">
        <v>44172</v>
      </c>
      <c r="C916" s="1">
        <v>59.73</v>
      </c>
      <c r="D916" s="116">
        <f t="shared" si="28"/>
        <v>-1.1092747977061387E-2</v>
      </c>
      <c r="E916" s="115">
        <v>44172</v>
      </c>
      <c r="F916" s="1">
        <v>361.56555200000003</v>
      </c>
      <c r="G916" s="80">
        <f t="shared" si="29"/>
        <v>-2.0549717565275412E-3</v>
      </c>
    </row>
    <row r="917" spans="2:7" x14ac:dyDescent="0.35">
      <c r="B917" s="114">
        <v>44173</v>
      </c>
      <c r="C917" s="1">
        <v>59.029998999999997</v>
      </c>
      <c r="D917" s="116">
        <f t="shared" si="28"/>
        <v>-1.1719420726603053E-2</v>
      </c>
      <c r="E917" s="115">
        <v>44173</v>
      </c>
      <c r="F917" s="1">
        <v>362.623535</v>
      </c>
      <c r="G917" s="80">
        <f t="shared" si="29"/>
        <v>2.9261167004094981E-3</v>
      </c>
    </row>
    <row r="918" spans="2:7" x14ac:dyDescent="0.35">
      <c r="B918" s="114">
        <v>44174</v>
      </c>
      <c r="C918" s="1">
        <v>58.369999</v>
      </c>
      <c r="D918" s="116">
        <f t="shared" si="28"/>
        <v>-1.1180755737434395E-2</v>
      </c>
      <c r="E918" s="115">
        <v>44174</v>
      </c>
      <c r="F918" s="1">
        <v>359.371216</v>
      </c>
      <c r="G918" s="80">
        <f t="shared" si="29"/>
        <v>-8.9688580196539084E-3</v>
      </c>
    </row>
    <row r="919" spans="2:7" x14ac:dyDescent="0.35">
      <c r="B919" s="114">
        <v>44175</v>
      </c>
      <c r="C919" s="1">
        <v>57.389999000000003</v>
      </c>
      <c r="D919" s="116">
        <f t="shared" si="28"/>
        <v>-1.6789446921182866E-2</v>
      </c>
      <c r="E919" s="115">
        <v>44175</v>
      </c>
      <c r="F919" s="1">
        <v>359.253693</v>
      </c>
      <c r="G919" s="80">
        <f t="shared" si="29"/>
        <v>-3.2702396510244047E-4</v>
      </c>
    </row>
    <row r="920" spans="2:7" x14ac:dyDescent="0.35">
      <c r="B920" s="114">
        <v>44176</v>
      </c>
      <c r="C920" s="1">
        <v>59.130001</v>
      </c>
      <c r="D920" s="116">
        <f t="shared" si="28"/>
        <v>3.031890626100197E-2</v>
      </c>
      <c r="E920" s="115">
        <v>44176</v>
      </c>
      <c r="F920" s="1">
        <v>358.83239700000001</v>
      </c>
      <c r="G920" s="80">
        <f t="shared" si="29"/>
        <v>-1.1726977570693585E-3</v>
      </c>
    </row>
    <row r="921" spans="2:7" x14ac:dyDescent="0.35">
      <c r="B921" s="114">
        <v>44179</v>
      </c>
      <c r="C921" s="1">
        <v>58.950001</v>
      </c>
      <c r="D921" s="116">
        <f t="shared" si="28"/>
        <v>-3.0441399789592379E-3</v>
      </c>
      <c r="E921" s="115">
        <v>44179</v>
      </c>
      <c r="F921" s="1">
        <v>357.22586100000001</v>
      </c>
      <c r="G921" s="80">
        <f t="shared" si="29"/>
        <v>-4.4771208325429029E-3</v>
      </c>
    </row>
    <row r="922" spans="2:7" x14ac:dyDescent="0.35">
      <c r="B922" s="114">
        <v>44180</v>
      </c>
      <c r="C922" s="1">
        <v>60.639999000000003</v>
      </c>
      <c r="D922" s="116">
        <f t="shared" si="28"/>
        <v>2.866832860613527E-2</v>
      </c>
      <c r="E922" s="115">
        <v>44180</v>
      </c>
      <c r="F922" s="1">
        <v>362.05532799999997</v>
      </c>
      <c r="G922" s="80">
        <f t="shared" si="29"/>
        <v>1.3519365553436137E-2</v>
      </c>
    </row>
    <row r="923" spans="2:7" x14ac:dyDescent="0.35">
      <c r="B923" s="114">
        <v>44181</v>
      </c>
      <c r="C923" s="1">
        <v>60.130001</v>
      </c>
      <c r="D923" s="116">
        <f t="shared" si="28"/>
        <v>-8.4102573946283048E-3</v>
      </c>
      <c r="E923" s="115">
        <v>44181</v>
      </c>
      <c r="F923" s="1">
        <v>362.623535</v>
      </c>
      <c r="G923" s="80">
        <f t="shared" si="29"/>
        <v>1.5693927310469781E-3</v>
      </c>
    </row>
    <row r="924" spans="2:7" x14ac:dyDescent="0.35">
      <c r="B924" s="114">
        <v>44182</v>
      </c>
      <c r="C924" s="1">
        <v>61.169998</v>
      </c>
      <c r="D924" s="116">
        <f t="shared" si="28"/>
        <v>1.7295808792685694E-2</v>
      </c>
      <c r="E924" s="115">
        <v>44182</v>
      </c>
      <c r="F924" s="1">
        <v>364.65133700000001</v>
      </c>
      <c r="G924" s="80">
        <f t="shared" si="29"/>
        <v>5.5920308647369188E-3</v>
      </c>
    </row>
    <row r="925" spans="2:7" x14ac:dyDescent="0.35">
      <c r="B925" s="114">
        <v>44183</v>
      </c>
      <c r="C925" s="1">
        <v>60.689999</v>
      </c>
      <c r="D925" s="116">
        <f t="shared" si="28"/>
        <v>-7.8469677242755404E-3</v>
      </c>
      <c r="E925" s="115">
        <v>44183</v>
      </c>
      <c r="F925" s="1">
        <v>363.195313</v>
      </c>
      <c r="G925" s="80">
        <f t="shared" si="29"/>
        <v>-3.9929210515962359E-3</v>
      </c>
    </row>
    <row r="926" spans="2:7" x14ac:dyDescent="0.35">
      <c r="B926" s="114">
        <v>44186</v>
      </c>
      <c r="C926" s="1">
        <v>58.48</v>
      </c>
      <c r="D926" s="116">
        <f t="shared" si="28"/>
        <v>-3.6414549949160539E-2</v>
      </c>
      <c r="E926" s="115">
        <v>44186</v>
      </c>
      <c r="F926" s="1">
        <v>361.89666699999998</v>
      </c>
      <c r="G926" s="80">
        <f t="shared" si="29"/>
        <v>-3.5756133229616302E-3</v>
      </c>
    </row>
    <row r="927" spans="2:7" x14ac:dyDescent="0.35">
      <c r="B927" s="114">
        <v>44187</v>
      </c>
      <c r="C927" s="1">
        <v>60.099997999999999</v>
      </c>
      <c r="D927" s="116">
        <f t="shared" si="28"/>
        <v>2.7701744186046557E-2</v>
      </c>
      <c r="E927" s="115">
        <v>44187</v>
      </c>
      <c r="F927" s="1">
        <v>361.28677399999998</v>
      </c>
      <c r="G927" s="80">
        <f t="shared" si="29"/>
        <v>-1.6852683531346246E-3</v>
      </c>
    </row>
    <row r="928" spans="2:7" x14ac:dyDescent="0.35">
      <c r="B928" s="114">
        <v>44188</v>
      </c>
      <c r="C928" s="1">
        <v>59.470001000000003</v>
      </c>
      <c r="D928" s="116">
        <f t="shared" si="28"/>
        <v>-1.0482479550165642E-2</v>
      </c>
      <c r="E928" s="115">
        <v>44188</v>
      </c>
      <c r="F928" s="1">
        <v>361.61142000000001</v>
      </c>
      <c r="G928" s="80">
        <f t="shared" si="29"/>
        <v>8.9858257584605008E-4</v>
      </c>
    </row>
    <row r="929" spans="2:7" x14ac:dyDescent="0.35">
      <c r="B929" s="114">
        <v>44189</v>
      </c>
      <c r="C929" s="1">
        <v>59.950001</v>
      </c>
      <c r="D929" s="116">
        <f t="shared" si="28"/>
        <v>8.0712963162720783E-3</v>
      </c>
      <c r="E929" s="115">
        <v>44189</v>
      </c>
      <c r="F929" s="1">
        <v>363.01825000000002</v>
      </c>
      <c r="G929" s="80">
        <f t="shared" si="29"/>
        <v>3.8904468227248285E-3</v>
      </c>
    </row>
    <row r="930" spans="2:7" x14ac:dyDescent="0.35">
      <c r="B930" s="114">
        <v>44193</v>
      </c>
      <c r="C930" s="1">
        <v>61.049999</v>
      </c>
      <c r="D930" s="116">
        <f t="shared" si="28"/>
        <v>1.8348590186011829E-2</v>
      </c>
      <c r="E930" s="115">
        <v>44193</v>
      </c>
      <c r="F930" s="1">
        <v>366.13687099999999</v>
      </c>
      <c r="G930" s="80">
        <f t="shared" si="29"/>
        <v>8.5908105171019957E-3</v>
      </c>
    </row>
    <row r="931" spans="2:7" x14ac:dyDescent="0.35">
      <c r="B931" s="114">
        <v>44194</v>
      </c>
      <c r="C931" s="1">
        <v>60.669998</v>
      </c>
      <c r="D931" s="116">
        <f t="shared" si="28"/>
        <v>-6.2244227063787509E-3</v>
      </c>
      <c r="E931" s="115">
        <v>44194</v>
      </c>
      <c r="F931" s="1">
        <v>365.43832400000002</v>
      </c>
      <c r="G931" s="80">
        <f t="shared" si="29"/>
        <v>-1.9078848794771132E-3</v>
      </c>
    </row>
    <row r="932" spans="2:7" x14ac:dyDescent="0.35">
      <c r="B932" s="114">
        <v>44195</v>
      </c>
      <c r="C932" s="1">
        <v>60.540000999999997</v>
      </c>
      <c r="D932" s="116">
        <f t="shared" si="28"/>
        <v>-2.1426900327242968E-3</v>
      </c>
      <c r="E932" s="115">
        <v>44195</v>
      </c>
      <c r="F932" s="1">
        <v>365.95974699999999</v>
      </c>
      <c r="G932" s="80">
        <f t="shared" si="29"/>
        <v>1.4268426865923624E-3</v>
      </c>
    </row>
    <row r="933" spans="2:7" x14ac:dyDescent="0.35">
      <c r="B933" s="114">
        <v>44196</v>
      </c>
      <c r="C933" s="1">
        <v>61.450001</v>
      </c>
      <c r="D933" s="116">
        <f t="shared" si="28"/>
        <v>1.503138396049917E-2</v>
      </c>
      <c r="E933" s="115">
        <v>44196</v>
      </c>
      <c r="F933" s="1">
        <v>367.81912199999999</v>
      </c>
      <c r="G933" s="80">
        <f t="shared" si="29"/>
        <v>5.080818355686534E-3</v>
      </c>
    </row>
    <row r="934" spans="2:7" x14ac:dyDescent="0.35">
      <c r="B934" s="114">
        <v>44200</v>
      </c>
      <c r="C934" s="1">
        <v>60.040000999999997</v>
      </c>
      <c r="D934" s="116">
        <f t="shared" si="28"/>
        <v>-2.2945483760041008E-2</v>
      </c>
      <c r="E934" s="115">
        <v>44200</v>
      </c>
      <c r="F934" s="1">
        <v>362.811646</v>
      </c>
      <c r="G934" s="80">
        <f t="shared" si="29"/>
        <v>-1.3613963224021825E-2</v>
      </c>
    </row>
    <row r="935" spans="2:7" x14ac:dyDescent="0.35">
      <c r="B935" s="114">
        <v>44201</v>
      </c>
      <c r="C935" s="1">
        <v>59.549999</v>
      </c>
      <c r="D935" s="116">
        <f t="shared" si="28"/>
        <v>-8.1612590246292124E-3</v>
      </c>
      <c r="E935" s="115">
        <v>44201</v>
      </c>
      <c r="F935" s="1">
        <v>365.31045499999999</v>
      </c>
      <c r="G935" s="80">
        <f t="shared" si="29"/>
        <v>6.8873450660952443E-3</v>
      </c>
    </row>
    <row r="936" spans="2:7" x14ac:dyDescent="0.35">
      <c r="B936" s="114">
        <v>44202</v>
      </c>
      <c r="C936" s="1">
        <v>61.889999000000003</v>
      </c>
      <c r="D936" s="116">
        <f t="shared" si="28"/>
        <v>3.929471098731678E-2</v>
      </c>
      <c r="E936" s="115">
        <v>44202</v>
      </c>
      <c r="F936" s="1">
        <v>367.49447600000002</v>
      </c>
      <c r="G936" s="80">
        <f t="shared" si="29"/>
        <v>5.9785340663190975E-3</v>
      </c>
    </row>
    <row r="937" spans="2:7" x14ac:dyDescent="0.35">
      <c r="B937" s="114">
        <v>44203</v>
      </c>
      <c r="C937" s="1">
        <v>59.959999000000003</v>
      </c>
      <c r="D937" s="116">
        <f t="shared" si="28"/>
        <v>-3.1184359851096452E-2</v>
      </c>
      <c r="E937" s="115">
        <v>44203</v>
      </c>
      <c r="F937" s="1">
        <v>372.954498</v>
      </c>
      <c r="G937" s="80">
        <f t="shared" si="29"/>
        <v>1.485742604740535E-2</v>
      </c>
    </row>
    <row r="938" spans="2:7" x14ac:dyDescent="0.35">
      <c r="B938" s="114">
        <v>44204</v>
      </c>
      <c r="C938" s="1">
        <v>59.380001</v>
      </c>
      <c r="D938" s="116">
        <f t="shared" si="28"/>
        <v>-9.6730822160287777E-3</v>
      </c>
      <c r="E938" s="115">
        <v>44204</v>
      </c>
      <c r="F938" s="1">
        <v>375.079498</v>
      </c>
      <c r="G938" s="80">
        <f t="shared" si="29"/>
        <v>5.6977460022482425E-3</v>
      </c>
    </row>
    <row r="939" spans="2:7" x14ac:dyDescent="0.35">
      <c r="B939" s="114">
        <v>44207</v>
      </c>
      <c r="C939" s="1">
        <v>59.450001</v>
      </c>
      <c r="D939" s="116">
        <f t="shared" si="28"/>
        <v>1.1788480771497509E-3</v>
      </c>
      <c r="E939" s="115">
        <v>44207</v>
      </c>
      <c r="F939" s="1">
        <v>372.55117799999999</v>
      </c>
      <c r="G939" s="80">
        <f t="shared" si="29"/>
        <v>-6.7407576619930524E-3</v>
      </c>
    </row>
    <row r="940" spans="2:7" x14ac:dyDescent="0.35">
      <c r="B940" s="114">
        <v>44208</v>
      </c>
      <c r="C940" s="1">
        <v>60.099997999999999</v>
      </c>
      <c r="D940" s="116">
        <f t="shared" si="28"/>
        <v>1.0933506964953609E-2</v>
      </c>
      <c r="E940" s="115">
        <v>44208</v>
      </c>
      <c r="F940" s="1">
        <v>372.62985200000003</v>
      </c>
      <c r="G940" s="80">
        <f t="shared" si="29"/>
        <v>2.1117635548057506E-4</v>
      </c>
    </row>
    <row r="941" spans="2:7" x14ac:dyDescent="0.35">
      <c r="B941" s="114">
        <v>44209</v>
      </c>
      <c r="C941" s="1">
        <v>60.529998999999997</v>
      </c>
      <c r="D941" s="116">
        <f t="shared" si="28"/>
        <v>7.1547589735360259E-3</v>
      </c>
      <c r="E941" s="115">
        <v>44209</v>
      </c>
      <c r="F941" s="1">
        <v>373.63336199999998</v>
      </c>
      <c r="G941" s="80">
        <f t="shared" si="29"/>
        <v>2.6930477915654187E-3</v>
      </c>
    </row>
    <row r="942" spans="2:7" x14ac:dyDescent="0.35">
      <c r="B942" s="114">
        <v>44210</v>
      </c>
      <c r="C942" s="1">
        <v>61.23</v>
      </c>
      <c r="D942" s="116">
        <f t="shared" si="28"/>
        <v>1.1564530176185868E-2</v>
      </c>
      <c r="E942" s="115">
        <v>44210</v>
      </c>
      <c r="F942" s="1">
        <v>372.32486</v>
      </c>
      <c r="G942" s="80">
        <f t="shared" si="29"/>
        <v>-3.5021016137203936E-3</v>
      </c>
    </row>
    <row r="943" spans="2:7" x14ac:dyDescent="0.35">
      <c r="B943" s="114">
        <v>44211</v>
      </c>
      <c r="C943" s="1">
        <v>61.970001000000003</v>
      </c>
      <c r="D943" s="116">
        <f t="shared" si="28"/>
        <v>1.208559529642343E-2</v>
      </c>
      <c r="E943" s="115">
        <v>44211</v>
      </c>
      <c r="F943" s="1">
        <v>369.60964999999999</v>
      </c>
      <c r="G943" s="80">
        <f t="shared" si="29"/>
        <v>-7.2925831490274736E-3</v>
      </c>
    </row>
    <row r="944" spans="2:7" x14ac:dyDescent="0.35">
      <c r="B944" s="114">
        <v>44215</v>
      </c>
      <c r="C944" s="1">
        <v>60.990001999999997</v>
      </c>
      <c r="D944" s="116">
        <f t="shared" si="28"/>
        <v>-1.5814087206485708E-2</v>
      </c>
      <c r="E944" s="115">
        <v>44215</v>
      </c>
      <c r="F944" s="1">
        <v>372.51177999999999</v>
      </c>
      <c r="G944" s="80">
        <f t="shared" si="29"/>
        <v>7.8518783262287659E-3</v>
      </c>
    </row>
    <row r="945" spans="2:7" x14ac:dyDescent="0.35">
      <c r="B945" s="114">
        <v>44216</v>
      </c>
      <c r="C945" s="1">
        <v>60.98</v>
      </c>
      <c r="D945" s="116">
        <f t="shared" si="28"/>
        <v>-1.6399409201527928E-4</v>
      </c>
      <c r="E945" s="115">
        <v>44216</v>
      </c>
      <c r="F945" s="1">
        <v>377.666901</v>
      </c>
      <c r="G945" s="80">
        <f t="shared" si="29"/>
        <v>1.383881336584848E-2</v>
      </c>
    </row>
    <row r="946" spans="2:7" x14ac:dyDescent="0.35">
      <c r="B946" s="114">
        <v>44217</v>
      </c>
      <c r="C946" s="1">
        <v>60.259998000000003</v>
      </c>
      <c r="D946" s="116">
        <f t="shared" si="28"/>
        <v>-1.1807182682846733E-2</v>
      </c>
      <c r="E946" s="115">
        <v>44217</v>
      </c>
      <c r="F946" s="1">
        <v>378.01119999999997</v>
      </c>
      <c r="G946" s="80">
        <f t="shared" si="29"/>
        <v>9.1164727194342657E-4</v>
      </c>
    </row>
    <row r="947" spans="2:7" x14ac:dyDescent="0.35">
      <c r="B947" s="114">
        <v>44218</v>
      </c>
      <c r="C947" s="1">
        <v>59.16</v>
      </c>
      <c r="D947" s="116">
        <f t="shared" si="28"/>
        <v>-1.825419907913051E-2</v>
      </c>
      <c r="E947" s="115">
        <v>44218</v>
      </c>
      <c r="F947" s="1">
        <v>376.673248</v>
      </c>
      <c r="G947" s="80">
        <f t="shared" si="29"/>
        <v>-3.5394506829426564E-3</v>
      </c>
    </row>
    <row r="948" spans="2:7" x14ac:dyDescent="0.35">
      <c r="B948" s="114">
        <v>44221</v>
      </c>
      <c r="C948" s="1">
        <v>61.099997999999999</v>
      </c>
      <c r="D948" s="116">
        <f t="shared" si="28"/>
        <v>3.279239350912784E-2</v>
      </c>
      <c r="E948" s="115">
        <v>44221</v>
      </c>
      <c r="F948" s="1">
        <v>378.15878300000003</v>
      </c>
      <c r="G948" s="80">
        <f t="shared" si="29"/>
        <v>3.9438293212689934E-3</v>
      </c>
    </row>
    <row r="949" spans="2:7" x14ac:dyDescent="0.35">
      <c r="B949" s="114">
        <v>44222</v>
      </c>
      <c r="C949" s="1">
        <v>60.049999</v>
      </c>
      <c r="D949" s="116">
        <f t="shared" si="28"/>
        <v>-1.7184926912763559E-2</v>
      </c>
      <c r="E949" s="115">
        <v>44222</v>
      </c>
      <c r="F949" s="1">
        <v>377.56848100000002</v>
      </c>
      <c r="G949" s="80">
        <f t="shared" si="29"/>
        <v>-1.5609897919520443E-3</v>
      </c>
    </row>
    <row r="950" spans="2:7" x14ac:dyDescent="0.35">
      <c r="B950" s="114">
        <v>44223</v>
      </c>
      <c r="C950" s="1">
        <v>58.970001000000003</v>
      </c>
      <c r="D950" s="116">
        <f t="shared" si="28"/>
        <v>-1.7984979483513335E-2</v>
      </c>
      <c r="E950" s="115">
        <v>44223</v>
      </c>
      <c r="F950" s="1">
        <v>368.340576</v>
      </c>
      <c r="G950" s="80">
        <f t="shared" si="29"/>
        <v>-2.4440347816003266E-2</v>
      </c>
    </row>
    <row r="951" spans="2:7" x14ac:dyDescent="0.35">
      <c r="B951" s="114">
        <v>44224</v>
      </c>
      <c r="C951" s="1">
        <v>59.599997999999999</v>
      </c>
      <c r="D951" s="116">
        <f t="shared" si="28"/>
        <v>1.0683347283646746E-2</v>
      </c>
      <c r="E951" s="115">
        <v>44224</v>
      </c>
      <c r="F951" s="1">
        <v>371.50836199999998</v>
      </c>
      <c r="G951" s="80">
        <f t="shared" si="29"/>
        <v>8.6001548740586714E-3</v>
      </c>
    </row>
    <row r="952" spans="2:7" x14ac:dyDescent="0.35">
      <c r="B952" s="114">
        <v>44225</v>
      </c>
      <c r="C952" s="1">
        <v>59.119999</v>
      </c>
      <c r="D952" s="116">
        <f t="shared" si="28"/>
        <v>-8.053674766901827E-3</v>
      </c>
      <c r="E952" s="115">
        <v>44225</v>
      </c>
      <c r="F952" s="1">
        <v>364.07089200000001</v>
      </c>
      <c r="G952" s="80">
        <f t="shared" si="29"/>
        <v>-2.0019657054179477E-2</v>
      </c>
    </row>
    <row r="953" spans="2:7" x14ac:dyDescent="0.35">
      <c r="B953" s="114">
        <v>44228</v>
      </c>
      <c r="C953" s="1">
        <v>60.290000999999997</v>
      </c>
      <c r="D953" s="116">
        <f t="shared" si="28"/>
        <v>1.9790291268441947E-2</v>
      </c>
      <c r="E953" s="115">
        <v>44228</v>
      </c>
      <c r="F953" s="1">
        <v>370.131012</v>
      </c>
      <c r="G953" s="80">
        <f t="shared" si="29"/>
        <v>1.6645439482154436E-2</v>
      </c>
    </row>
    <row r="954" spans="2:7" x14ac:dyDescent="0.35">
      <c r="B954" s="114">
        <v>44229</v>
      </c>
      <c r="C954" s="1">
        <v>60.91</v>
      </c>
      <c r="D954" s="116">
        <f t="shared" si="28"/>
        <v>1.0283612368823813E-2</v>
      </c>
      <c r="E954" s="115">
        <v>44229</v>
      </c>
      <c r="F954" s="1">
        <v>375.36480699999998</v>
      </c>
      <c r="G954" s="80">
        <f t="shared" si="29"/>
        <v>1.414038497265932E-2</v>
      </c>
    </row>
    <row r="955" spans="2:7" x14ac:dyDescent="0.35">
      <c r="B955" s="114">
        <v>44230</v>
      </c>
      <c r="C955" s="1">
        <v>60.209999000000003</v>
      </c>
      <c r="D955" s="116">
        <f t="shared" si="28"/>
        <v>-1.1492382203250587E-2</v>
      </c>
      <c r="E955" s="115">
        <v>44230</v>
      </c>
      <c r="F955" s="1">
        <v>375.659943</v>
      </c>
      <c r="G955" s="80">
        <f t="shared" si="29"/>
        <v>7.8626444060860934E-4</v>
      </c>
    </row>
    <row r="956" spans="2:7" x14ac:dyDescent="0.35">
      <c r="B956" s="114">
        <v>44231</v>
      </c>
      <c r="C956" s="1">
        <v>61.009998000000003</v>
      </c>
      <c r="D956" s="116">
        <f t="shared" si="28"/>
        <v>1.3286813042464917E-2</v>
      </c>
      <c r="E956" s="115">
        <v>44231</v>
      </c>
      <c r="F956" s="1">
        <v>379.929596</v>
      </c>
      <c r="G956" s="80">
        <f t="shared" si="29"/>
        <v>1.1365739359652741E-2</v>
      </c>
    </row>
    <row r="957" spans="2:7" x14ac:dyDescent="0.35">
      <c r="B957" s="114">
        <v>44232</v>
      </c>
      <c r="C957" s="1">
        <v>61.93</v>
      </c>
      <c r="D957" s="116">
        <f t="shared" si="28"/>
        <v>1.5079528440567997E-2</v>
      </c>
      <c r="E957" s="115">
        <v>44232</v>
      </c>
      <c r="F957" s="1">
        <v>381.42492700000003</v>
      </c>
      <c r="G957" s="80">
        <f t="shared" si="29"/>
        <v>3.9358107811111971E-3</v>
      </c>
    </row>
    <row r="958" spans="2:7" x14ac:dyDescent="0.35">
      <c r="B958" s="114">
        <v>44235</v>
      </c>
      <c r="C958" s="1">
        <v>61.68</v>
      </c>
      <c r="D958" s="116">
        <f t="shared" si="28"/>
        <v>-4.0368157597287261E-3</v>
      </c>
      <c r="E958" s="115">
        <v>44235</v>
      </c>
      <c r="F958" s="1">
        <v>384.17956500000003</v>
      </c>
      <c r="G958" s="80">
        <f t="shared" si="29"/>
        <v>7.2219663818668036E-3</v>
      </c>
    </row>
    <row r="959" spans="2:7" x14ac:dyDescent="0.35">
      <c r="B959" s="114">
        <v>44236</v>
      </c>
      <c r="C959" s="1">
        <v>62.48</v>
      </c>
      <c r="D959" s="116">
        <f t="shared" si="28"/>
        <v>1.2970168612191912E-2</v>
      </c>
      <c r="E959" s="115">
        <v>44236</v>
      </c>
      <c r="F959" s="1">
        <v>383.923767</v>
      </c>
      <c r="G959" s="80">
        <f t="shared" si="29"/>
        <v>-6.6582927178864145E-4</v>
      </c>
    </row>
    <row r="960" spans="2:7" x14ac:dyDescent="0.35">
      <c r="B960" s="114">
        <v>44237</v>
      </c>
      <c r="C960" s="1">
        <v>61.98</v>
      </c>
      <c r="D960" s="116">
        <f t="shared" si="28"/>
        <v>-8.0025608194622278E-3</v>
      </c>
      <c r="E960" s="115">
        <v>44237</v>
      </c>
      <c r="F960" s="1">
        <v>383.756531</v>
      </c>
      <c r="G960" s="80">
        <f t="shared" si="29"/>
        <v>-4.3559689285920818E-4</v>
      </c>
    </row>
    <row r="961" spans="2:7" x14ac:dyDescent="0.35">
      <c r="B961" s="114">
        <v>44238</v>
      </c>
      <c r="C961" s="1">
        <v>61.860000999999997</v>
      </c>
      <c r="D961" s="116">
        <f t="shared" si="28"/>
        <v>-1.936092287834785E-3</v>
      </c>
      <c r="E961" s="115">
        <v>44238</v>
      </c>
      <c r="F961" s="1">
        <v>384.37631199999998</v>
      </c>
      <c r="G961" s="80">
        <f t="shared" si="29"/>
        <v>1.6150370089727255E-3</v>
      </c>
    </row>
    <row r="962" spans="2:7" x14ac:dyDescent="0.35">
      <c r="B962" s="114">
        <v>44239</v>
      </c>
      <c r="C962" s="1">
        <v>61.619999</v>
      </c>
      <c r="D962" s="116">
        <f t="shared" si="28"/>
        <v>-3.8797606873623709E-3</v>
      </c>
      <c r="E962" s="115">
        <v>44239</v>
      </c>
      <c r="F962" s="1">
        <v>386.27505500000001</v>
      </c>
      <c r="G962" s="80">
        <f t="shared" si="29"/>
        <v>4.9398023257999947E-3</v>
      </c>
    </row>
    <row r="963" spans="2:7" x14ac:dyDescent="0.35">
      <c r="B963" s="114">
        <v>44243</v>
      </c>
      <c r="C963" s="1">
        <v>61.130001</v>
      </c>
      <c r="D963" s="116">
        <f t="shared" si="28"/>
        <v>-7.9519313202195928E-3</v>
      </c>
      <c r="E963" s="115">
        <v>44243</v>
      </c>
      <c r="F963" s="1">
        <v>385.94052099999999</v>
      </c>
      <c r="G963" s="80">
        <f t="shared" si="29"/>
        <v>-8.6605126494647498E-4</v>
      </c>
    </row>
    <row r="964" spans="2:7" x14ac:dyDescent="0.35">
      <c r="B964" s="114">
        <v>44244</v>
      </c>
      <c r="C964" s="1">
        <v>61.209999000000003</v>
      </c>
      <c r="D964" s="116">
        <f t="shared" si="28"/>
        <v>1.308653667452146E-3</v>
      </c>
      <c r="E964" s="115">
        <v>44244</v>
      </c>
      <c r="F964" s="1">
        <v>386.02908300000001</v>
      </c>
      <c r="G964" s="80">
        <f t="shared" si="29"/>
        <v>2.294705924388397E-4</v>
      </c>
    </row>
    <row r="965" spans="2:7" x14ac:dyDescent="0.35">
      <c r="B965" s="114">
        <v>44245</v>
      </c>
      <c r="C965" s="1">
        <v>61.220001000000003</v>
      </c>
      <c r="D965" s="116">
        <f t="shared" si="28"/>
        <v>1.6340467510871985E-4</v>
      </c>
      <c r="E965" s="115">
        <v>44245</v>
      </c>
      <c r="F965" s="1">
        <v>384.386169</v>
      </c>
      <c r="G965" s="80">
        <f t="shared" si="29"/>
        <v>-4.2559332245959789E-3</v>
      </c>
    </row>
    <row r="966" spans="2:7" x14ac:dyDescent="0.35">
      <c r="B966" s="114">
        <v>44246</v>
      </c>
      <c r="C966" s="1">
        <v>61.349997999999999</v>
      </c>
      <c r="D966" s="116">
        <f t="shared" si="28"/>
        <v>2.1234400175850357E-3</v>
      </c>
      <c r="E966" s="115">
        <v>44246</v>
      </c>
      <c r="F966" s="1">
        <v>383.70730600000002</v>
      </c>
      <c r="G966" s="80">
        <f t="shared" si="29"/>
        <v>-1.7660963238247485E-3</v>
      </c>
    </row>
    <row r="967" spans="2:7" x14ac:dyDescent="0.35">
      <c r="B967" s="114">
        <v>44249</v>
      </c>
      <c r="C967" s="1">
        <v>59.380001</v>
      </c>
      <c r="D967" s="116">
        <f t="shared" si="28"/>
        <v>-3.2110791592853828E-2</v>
      </c>
      <c r="E967" s="115">
        <v>44249</v>
      </c>
      <c r="F967" s="1">
        <v>380.75595099999998</v>
      </c>
      <c r="G967" s="80">
        <f t="shared" si="29"/>
        <v>-7.6916830976370178E-3</v>
      </c>
    </row>
    <row r="968" spans="2:7" x14ac:dyDescent="0.35">
      <c r="B968" s="114">
        <v>44250</v>
      </c>
      <c r="C968" s="1">
        <v>61.240001999999997</v>
      </c>
      <c r="D968" s="116">
        <f t="shared" ref="D968:D1031" si="30">(C968-C967)/C967</f>
        <v>3.1323694319237164E-2</v>
      </c>
      <c r="E968" s="115">
        <v>44250</v>
      </c>
      <c r="F968" s="1">
        <v>381.218323</v>
      </c>
      <c r="G968" s="80">
        <f t="shared" ref="G968:G1031" si="31">(F968-F967)/F967</f>
        <v>1.2143526549898002E-3</v>
      </c>
    </row>
    <row r="969" spans="2:7" x14ac:dyDescent="0.35">
      <c r="B969" s="114">
        <v>44251</v>
      </c>
      <c r="C969" s="1">
        <v>60.790000999999997</v>
      </c>
      <c r="D969" s="116">
        <f t="shared" si="30"/>
        <v>-7.348154560804886E-3</v>
      </c>
      <c r="E969" s="115">
        <v>44251</v>
      </c>
      <c r="F969" s="1">
        <v>385.419128</v>
      </c>
      <c r="G969" s="80">
        <f t="shared" si="31"/>
        <v>1.1019420490971528E-2</v>
      </c>
    </row>
    <row r="970" spans="2:7" x14ac:dyDescent="0.35">
      <c r="B970" s="114">
        <v>44252</v>
      </c>
      <c r="C970" s="1">
        <v>60.209999000000003</v>
      </c>
      <c r="D970" s="116">
        <f t="shared" si="30"/>
        <v>-9.5410756778897456E-3</v>
      </c>
      <c r="E970" s="115">
        <v>44252</v>
      </c>
      <c r="F970" s="1">
        <v>376.13211100000001</v>
      </c>
      <c r="G970" s="80">
        <f t="shared" si="31"/>
        <v>-2.409589022784565E-2</v>
      </c>
    </row>
    <row r="971" spans="2:7" x14ac:dyDescent="0.35">
      <c r="B971" s="114">
        <v>44253</v>
      </c>
      <c r="C971" s="1">
        <v>59.16</v>
      </c>
      <c r="D971" s="116">
        <f t="shared" si="30"/>
        <v>-1.7438947308403157E-2</v>
      </c>
      <c r="E971" s="115">
        <v>44253</v>
      </c>
      <c r="F971" s="1">
        <v>374.19406099999998</v>
      </c>
      <c r="G971" s="80">
        <f t="shared" si="31"/>
        <v>-5.1525778930372485E-3</v>
      </c>
    </row>
    <row r="972" spans="2:7" x14ac:dyDescent="0.35">
      <c r="B972" s="114">
        <v>44256</v>
      </c>
      <c r="C972" s="1">
        <v>59.860000999999997</v>
      </c>
      <c r="D972" s="116">
        <f t="shared" si="30"/>
        <v>1.1832336037863427E-2</v>
      </c>
      <c r="E972" s="115">
        <v>44256</v>
      </c>
      <c r="F972" s="1">
        <v>383.26458700000001</v>
      </c>
      <c r="G972" s="80">
        <f t="shared" si="31"/>
        <v>2.4240165586166346E-2</v>
      </c>
    </row>
    <row r="973" spans="2:7" x14ac:dyDescent="0.35">
      <c r="B973" s="114">
        <v>44257</v>
      </c>
      <c r="C973" s="1">
        <v>59.959999000000003</v>
      </c>
      <c r="D973" s="116">
        <f t="shared" si="30"/>
        <v>1.6705312116517752E-3</v>
      </c>
      <c r="E973" s="115">
        <v>44257</v>
      </c>
      <c r="F973" s="1">
        <v>380.27392600000002</v>
      </c>
      <c r="G973" s="80">
        <f t="shared" si="31"/>
        <v>-7.8031237464680986E-3</v>
      </c>
    </row>
    <row r="974" spans="2:7" x14ac:dyDescent="0.35">
      <c r="B974" s="114">
        <v>44258</v>
      </c>
      <c r="C974" s="1">
        <v>59.450001</v>
      </c>
      <c r="D974" s="116">
        <f t="shared" si="30"/>
        <v>-8.5056372332495047E-3</v>
      </c>
      <c r="E974" s="115">
        <v>44258</v>
      </c>
      <c r="F974" s="1">
        <v>375.23690800000003</v>
      </c>
      <c r="G974" s="80">
        <f t="shared" si="31"/>
        <v>-1.3245762214051954E-2</v>
      </c>
    </row>
    <row r="975" spans="2:7" x14ac:dyDescent="0.35">
      <c r="B975" s="114">
        <v>44259</v>
      </c>
      <c r="C975" s="1">
        <v>59.900002000000001</v>
      </c>
      <c r="D975" s="116">
        <f t="shared" si="30"/>
        <v>7.5694027322219951E-3</v>
      </c>
      <c r="E975" s="115">
        <v>44259</v>
      </c>
      <c r="F975" s="1">
        <v>370.59344499999997</v>
      </c>
      <c r="G975" s="80">
        <f t="shared" si="31"/>
        <v>-1.2374750193816364E-2</v>
      </c>
    </row>
    <row r="976" spans="2:7" x14ac:dyDescent="0.35">
      <c r="B976" s="114">
        <v>44260</v>
      </c>
      <c r="C976" s="1">
        <v>62.549999</v>
      </c>
      <c r="D976" s="116">
        <f t="shared" si="30"/>
        <v>4.4240349107166961E-2</v>
      </c>
      <c r="E976" s="115">
        <v>44260</v>
      </c>
      <c r="F976" s="1">
        <v>377.41107199999999</v>
      </c>
      <c r="G976" s="80">
        <f t="shared" si="31"/>
        <v>1.8396512652834474E-2</v>
      </c>
    </row>
    <row r="977" spans="2:7" x14ac:dyDescent="0.35">
      <c r="B977" s="114">
        <v>44263</v>
      </c>
      <c r="C977" s="1">
        <v>64.150002000000001</v>
      </c>
      <c r="D977" s="116">
        <f t="shared" si="30"/>
        <v>2.5579584741480189E-2</v>
      </c>
      <c r="E977" s="115">
        <v>44263</v>
      </c>
      <c r="F977" s="1">
        <v>375.53204299999999</v>
      </c>
      <c r="G977" s="80">
        <f t="shared" si="31"/>
        <v>-4.9787331093455647E-3</v>
      </c>
    </row>
    <row r="978" spans="2:7" x14ac:dyDescent="0.35">
      <c r="B978" s="114">
        <v>44264</v>
      </c>
      <c r="C978" s="1">
        <v>63.57</v>
      </c>
      <c r="D978" s="116">
        <f t="shared" si="30"/>
        <v>-9.041340326068896E-3</v>
      </c>
      <c r="E978" s="115">
        <v>44264</v>
      </c>
      <c r="F978" s="1">
        <v>380.89370700000001</v>
      </c>
      <c r="G978" s="80">
        <f t="shared" si="31"/>
        <v>1.4277513996322331E-2</v>
      </c>
    </row>
    <row r="979" spans="2:7" x14ac:dyDescent="0.35">
      <c r="B979" s="114">
        <v>44265</v>
      </c>
      <c r="C979" s="1">
        <v>65.110000999999997</v>
      </c>
      <c r="D979" s="116">
        <f t="shared" si="30"/>
        <v>2.4225279219757694E-2</v>
      </c>
      <c r="E979" s="115">
        <v>44265</v>
      </c>
      <c r="F979" s="1">
        <v>383.26458700000001</v>
      </c>
      <c r="G979" s="80">
        <f t="shared" si="31"/>
        <v>6.224518694922937E-3</v>
      </c>
    </row>
    <row r="980" spans="2:7" x14ac:dyDescent="0.35">
      <c r="B980" s="114">
        <v>44266</v>
      </c>
      <c r="C980" s="1">
        <v>64.050003000000004</v>
      </c>
      <c r="D980" s="116">
        <f t="shared" si="30"/>
        <v>-1.6280110332051647E-2</v>
      </c>
      <c r="E980" s="115">
        <v>44266</v>
      </c>
      <c r="F980" s="1">
        <v>387.15060399999999</v>
      </c>
      <c r="G980" s="80">
        <f t="shared" si="31"/>
        <v>1.0139254008354236E-2</v>
      </c>
    </row>
    <row r="981" spans="2:7" x14ac:dyDescent="0.35">
      <c r="B981" s="114">
        <v>44267</v>
      </c>
      <c r="C981" s="1">
        <v>65.790001000000004</v>
      </c>
      <c r="D981" s="116">
        <f t="shared" si="30"/>
        <v>2.7166243848575616E-2</v>
      </c>
      <c r="E981" s="115">
        <v>44267</v>
      </c>
      <c r="F981" s="1">
        <v>387.67202800000001</v>
      </c>
      <c r="G981" s="80">
        <f t="shared" si="31"/>
        <v>1.3468247101069343E-3</v>
      </c>
    </row>
    <row r="982" spans="2:7" x14ac:dyDescent="0.35">
      <c r="B982" s="114">
        <v>44270</v>
      </c>
      <c r="C982" s="1">
        <v>66.400002000000001</v>
      </c>
      <c r="D982" s="116">
        <f t="shared" si="30"/>
        <v>9.2719408835393834E-3</v>
      </c>
      <c r="E982" s="115">
        <v>44270</v>
      </c>
      <c r="F982" s="1">
        <v>389.98391700000002</v>
      </c>
      <c r="G982" s="80">
        <f t="shared" si="31"/>
        <v>5.9635176980063357E-3</v>
      </c>
    </row>
    <row r="983" spans="2:7" x14ac:dyDescent="0.35">
      <c r="B983" s="114">
        <v>44271</v>
      </c>
      <c r="C983" s="1">
        <v>66.669998000000007</v>
      </c>
      <c r="D983" s="116">
        <f t="shared" si="30"/>
        <v>4.0662046968011553E-3</v>
      </c>
      <c r="E983" s="115">
        <v>44271</v>
      </c>
      <c r="F983" s="1">
        <v>389.49203499999999</v>
      </c>
      <c r="G983" s="80">
        <f t="shared" si="31"/>
        <v>-1.2612879110089875E-3</v>
      </c>
    </row>
    <row r="984" spans="2:7" x14ac:dyDescent="0.35">
      <c r="B984" s="114">
        <v>44272</v>
      </c>
      <c r="C984" s="1">
        <v>65.959998999999996</v>
      </c>
      <c r="D984" s="116">
        <f t="shared" si="30"/>
        <v>-1.0649452846841399E-2</v>
      </c>
      <c r="E984" s="115">
        <v>44272</v>
      </c>
      <c r="F984" s="1">
        <v>390.82015999999999</v>
      </c>
      <c r="G984" s="80">
        <f t="shared" si="31"/>
        <v>3.4098900122566051E-3</v>
      </c>
    </row>
    <row r="985" spans="2:7" x14ac:dyDescent="0.35">
      <c r="B985" s="114">
        <v>44273</v>
      </c>
      <c r="C985" s="1">
        <v>65.940002000000007</v>
      </c>
      <c r="D985" s="116">
        <f t="shared" si="30"/>
        <v>-3.0316859161852601E-4</v>
      </c>
      <c r="E985" s="115">
        <v>44273</v>
      </c>
      <c r="F985" s="1">
        <v>385.13385</v>
      </c>
      <c r="G985" s="80">
        <f t="shared" si="31"/>
        <v>-1.4549684437977795E-2</v>
      </c>
    </row>
    <row r="986" spans="2:7" x14ac:dyDescent="0.35">
      <c r="B986" s="114">
        <v>44274</v>
      </c>
      <c r="C986" s="1">
        <v>67.080001999999993</v>
      </c>
      <c r="D986" s="116">
        <f t="shared" si="30"/>
        <v>1.7288443515667263E-2</v>
      </c>
      <c r="E986" s="115">
        <v>44274</v>
      </c>
      <c r="F986" s="1">
        <v>384.42123400000003</v>
      </c>
      <c r="G986" s="80">
        <f t="shared" si="31"/>
        <v>-1.8503073671659051E-3</v>
      </c>
    </row>
    <row r="987" spans="2:7" x14ac:dyDescent="0.35">
      <c r="B987" s="114">
        <v>44277</v>
      </c>
      <c r="C987" s="1">
        <v>65.199996999999996</v>
      </c>
      <c r="D987" s="116">
        <f t="shared" si="30"/>
        <v>-2.8026311030819546E-2</v>
      </c>
      <c r="E987" s="115">
        <v>44277</v>
      </c>
      <c r="F987" s="1">
        <v>387.49078400000002</v>
      </c>
      <c r="G987" s="80">
        <f t="shared" si="31"/>
        <v>7.9848606906037668E-3</v>
      </c>
    </row>
    <row r="988" spans="2:7" x14ac:dyDescent="0.35">
      <c r="B988" s="114">
        <v>44278</v>
      </c>
      <c r="C988" s="1">
        <v>65.029999000000004</v>
      </c>
      <c r="D988" s="116">
        <f t="shared" si="30"/>
        <v>-2.6073314083126806E-3</v>
      </c>
      <c r="E988" s="115">
        <v>44278</v>
      </c>
      <c r="F988" s="1">
        <v>384.44091800000001</v>
      </c>
      <c r="G988" s="80">
        <f t="shared" si="31"/>
        <v>-7.8708091287146807E-3</v>
      </c>
    </row>
    <row r="989" spans="2:7" x14ac:dyDescent="0.35">
      <c r="B989" s="114">
        <v>44279</v>
      </c>
      <c r="C989" s="1">
        <v>65.889999000000003</v>
      </c>
      <c r="D989" s="116">
        <f t="shared" si="30"/>
        <v>1.3224665742344535E-2</v>
      </c>
      <c r="E989" s="115">
        <v>44279</v>
      </c>
      <c r="F989" s="1">
        <v>382.48663299999998</v>
      </c>
      <c r="G989" s="80">
        <f t="shared" si="31"/>
        <v>-5.0834469186238577E-3</v>
      </c>
    </row>
    <row r="990" spans="2:7" x14ac:dyDescent="0.35">
      <c r="B990" s="114">
        <v>44280</v>
      </c>
      <c r="C990" s="1">
        <v>66.790001000000004</v>
      </c>
      <c r="D990" s="116">
        <f t="shared" si="30"/>
        <v>1.3659159412037639E-2</v>
      </c>
      <c r="E990" s="115">
        <v>44280</v>
      </c>
      <c r="F990" s="1">
        <v>384.63836700000002</v>
      </c>
      <c r="G990" s="80">
        <f t="shared" si="31"/>
        <v>5.6256449620816764E-3</v>
      </c>
    </row>
    <row r="991" spans="2:7" x14ac:dyDescent="0.35">
      <c r="B991" s="114">
        <v>44281</v>
      </c>
      <c r="C991" s="1">
        <v>66.690002000000007</v>
      </c>
      <c r="D991" s="116">
        <f t="shared" si="30"/>
        <v>-1.4972151295520543E-3</v>
      </c>
      <c r="E991" s="115">
        <v>44281</v>
      </c>
      <c r="F991" s="1">
        <v>390.836792</v>
      </c>
      <c r="G991" s="80">
        <f t="shared" si="31"/>
        <v>1.6114942064528851E-2</v>
      </c>
    </row>
    <row r="992" spans="2:7" x14ac:dyDescent="0.35">
      <c r="B992" s="114">
        <v>44284</v>
      </c>
      <c r="C992" s="1">
        <v>67.209998999999996</v>
      </c>
      <c r="D992" s="116">
        <f t="shared" si="30"/>
        <v>7.7972257370750916E-3</v>
      </c>
      <c r="E992" s="115">
        <v>44284</v>
      </c>
      <c r="F992" s="1">
        <v>390.63940400000001</v>
      </c>
      <c r="G992" s="80">
        <f t="shared" si="31"/>
        <v>-5.0503945391095493E-4</v>
      </c>
    </row>
    <row r="993" spans="2:7" x14ac:dyDescent="0.35">
      <c r="B993" s="114">
        <v>44285</v>
      </c>
      <c r="C993" s="1">
        <v>66.779999000000004</v>
      </c>
      <c r="D993" s="116">
        <f t="shared" si="30"/>
        <v>-6.3978575568791876E-3</v>
      </c>
      <c r="E993" s="115">
        <v>44285</v>
      </c>
      <c r="F993" s="1">
        <v>389.60299700000002</v>
      </c>
      <c r="G993" s="80">
        <f t="shared" si="31"/>
        <v>-2.6531040888030768E-3</v>
      </c>
    </row>
    <row r="994" spans="2:7" x14ac:dyDescent="0.35">
      <c r="B994" s="114">
        <v>44286</v>
      </c>
      <c r="C994" s="1">
        <v>66.769997000000004</v>
      </c>
      <c r="D994" s="116">
        <f t="shared" si="30"/>
        <v>-1.497753840936725E-4</v>
      </c>
      <c r="E994" s="115">
        <v>44286</v>
      </c>
      <c r="F994" s="1">
        <v>391.18221999999997</v>
      </c>
      <c r="G994" s="80">
        <f t="shared" si="31"/>
        <v>4.0534159443336012E-3</v>
      </c>
    </row>
    <row r="995" spans="2:7" x14ac:dyDescent="0.35">
      <c r="B995" s="114">
        <v>44287</v>
      </c>
      <c r="C995" s="1">
        <v>66.699996999999996</v>
      </c>
      <c r="D995" s="116">
        <f t="shared" si="30"/>
        <v>-1.0483750658249601E-3</v>
      </c>
      <c r="E995" s="115">
        <v>44287</v>
      </c>
      <c r="F995" s="1">
        <v>395.40661599999999</v>
      </c>
      <c r="G995" s="80">
        <f t="shared" si="31"/>
        <v>1.0799049097885925E-2</v>
      </c>
    </row>
    <row r="996" spans="2:7" x14ac:dyDescent="0.35">
      <c r="B996" s="114">
        <v>44291</v>
      </c>
      <c r="C996" s="1">
        <v>67.809997999999993</v>
      </c>
      <c r="D996" s="116">
        <f t="shared" si="30"/>
        <v>1.6641694901425513E-2</v>
      </c>
      <c r="E996" s="115">
        <v>44291</v>
      </c>
      <c r="F996" s="1">
        <v>401.08193999999997</v>
      </c>
      <c r="G996" s="80">
        <f t="shared" si="31"/>
        <v>1.4353133635983444E-2</v>
      </c>
    </row>
    <row r="997" spans="2:7" x14ac:dyDescent="0.35">
      <c r="B997" s="114">
        <v>44292</v>
      </c>
      <c r="C997" s="1">
        <v>67.790001000000004</v>
      </c>
      <c r="D997" s="116">
        <f t="shared" si="30"/>
        <v>-2.9489751643982333E-4</v>
      </c>
      <c r="E997" s="115">
        <v>44292</v>
      </c>
      <c r="F997" s="1">
        <v>400.84509300000002</v>
      </c>
      <c r="G997" s="80">
        <f t="shared" si="31"/>
        <v>-5.9052023135211409E-4</v>
      </c>
    </row>
    <row r="998" spans="2:7" x14ac:dyDescent="0.35">
      <c r="B998" s="114">
        <v>44293</v>
      </c>
      <c r="C998" s="1">
        <v>67.360000999999997</v>
      </c>
      <c r="D998" s="116">
        <f t="shared" si="30"/>
        <v>-6.3431183604792515E-3</v>
      </c>
      <c r="E998" s="115">
        <v>44293</v>
      </c>
      <c r="F998" s="1">
        <v>401.30896000000001</v>
      </c>
      <c r="G998" s="80">
        <f t="shared" si="31"/>
        <v>1.157222598207017E-3</v>
      </c>
    </row>
    <row r="999" spans="2:7" x14ac:dyDescent="0.35">
      <c r="B999" s="114">
        <v>44294</v>
      </c>
      <c r="C999" s="1">
        <v>67.379997000000003</v>
      </c>
      <c r="D999" s="116">
        <f t="shared" si="30"/>
        <v>2.9685272718458128E-4</v>
      </c>
      <c r="E999" s="115">
        <v>44294</v>
      </c>
      <c r="F999" s="1">
        <v>403.21389799999997</v>
      </c>
      <c r="G999" s="80">
        <f t="shared" si="31"/>
        <v>4.7468115339362434E-3</v>
      </c>
    </row>
    <row r="1000" spans="2:7" x14ac:dyDescent="0.35">
      <c r="B1000" s="114">
        <v>44295</v>
      </c>
      <c r="C1000" s="1">
        <v>67.680000000000007</v>
      </c>
      <c r="D1000" s="116">
        <f t="shared" si="30"/>
        <v>4.4524044725024817E-3</v>
      </c>
      <c r="E1000" s="115">
        <v>44295</v>
      </c>
      <c r="F1000" s="1">
        <v>406.14532500000001</v>
      </c>
      <c r="G1000" s="80">
        <f t="shared" si="31"/>
        <v>7.2701536691576101E-3</v>
      </c>
    </row>
    <row r="1001" spans="2:7" x14ac:dyDescent="0.35">
      <c r="B1001" s="114">
        <v>44298</v>
      </c>
      <c r="C1001" s="1">
        <v>68.849997999999999</v>
      </c>
      <c r="D1001" s="116">
        <f t="shared" si="30"/>
        <v>1.7287204491725657E-2</v>
      </c>
      <c r="E1001" s="115">
        <v>44298</v>
      </c>
      <c r="F1001" s="1">
        <v>406.29339599999997</v>
      </c>
      <c r="G1001" s="80">
        <f t="shared" si="31"/>
        <v>3.6457639885417611E-4</v>
      </c>
    </row>
    <row r="1002" spans="2:7" x14ac:dyDescent="0.35">
      <c r="B1002" s="114">
        <v>44299</v>
      </c>
      <c r="C1002" s="1">
        <v>68.669998000000007</v>
      </c>
      <c r="D1002" s="116">
        <f t="shared" si="30"/>
        <v>-2.6143791609114153E-3</v>
      </c>
      <c r="E1002" s="115">
        <v>44299</v>
      </c>
      <c r="F1002" s="1">
        <v>407.49749800000001</v>
      </c>
      <c r="G1002" s="80">
        <f t="shared" si="31"/>
        <v>2.963626807264262E-3</v>
      </c>
    </row>
    <row r="1003" spans="2:7" x14ac:dyDescent="0.35">
      <c r="B1003" s="114">
        <v>44300</v>
      </c>
      <c r="C1003" s="1">
        <v>69.5</v>
      </c>
      <c r="D1003" s="116">
        <f t="shared" si="30"/>
        <v>1.2086821380131585E-2</v>
      </c>
      <c r="E1003" s="115">
        <v>44300</v>
      </c>
      <c r="F1003" s="1">
        <v>406.10586499999999</v>
      </c>
      <c r="G1003" s="80">
        <f t="shared" si="31"/>
        <v>-3.4150712748670987E-3</v>
      </c>
    </row>
    <row r="1004" spans="2:7" x14ac:dyDescent="0.35">
      <c r="B1004" s="114">
        <v>44301</v>
      </c>
      <c r="C1004" s="1">
        <v>70.230002999999996</v>
      </c>
      <c r="D1004" s="116">
        <f t="shared" si="30"/>
        <v>1.0503640287769733E-2</v>
      </c>
      <c r="E1004" s="115">
        <v>44301</v>
      </c>
      <c r="F1004" s="1">
        <v>410.468414</v>
      </c>
      <c r="G1004" s="80">
        <f t="shared" si="31"/>
        <v>1.0742393488948999E-2</v>
      </c>
    </row>
    <row r="1005" spans="2:7" x14ac:dyDescent="0.35">
      <c r="B1005" s="114">
        <v>44302</v>
      </c>
      <c r="C1005" s="1">
        <v>70.589995999999999</v>
      </c>
      <c r="D1005" s="116">
        <f t="shared" si="30"/>
        <v>5.1259146322406241E-3</v>
      </c>
      <c r="E1005" s="115">
        <v>44302</v>
      </c>
      <c r="F1005" s="1">
        <v>411.84039300000001</v>
      </c>
      <c r="G1005" s="80">
        <f t="shared" si="31"/>
        <v>3.3424715598214345E-3</v>
      </c>
    </row>
    <row r="1006" spans="2:7" x14ac:dyDescent="0.35">
      <c r="B1006" s="114">
        <v>44305</v>
      </c>
      <c r="C1006" s="1">
        <v>70.470000999999996</v>
      </c>
      <c r="D1006" s="116">
        <f t="shared" si="30"/>
        <v>-1.6998867658244798E-3</v>
      </c>
      <c r="E1006" s="115">
        <v>44305</v>
      </c>
      <c r="F1006" s="1">
        <v>409.81698599999999</v>
      </c>
      <c r="G1006" s="80">
        <f t="shared" si="31"/>
        <v>-4.9130853466333498E-3</v>
      </c>
    </row>
    <row r="1007" spans="2:7" x14ac:dyDescent="0.35">
      <c r="B1007" s="114">
        <v>44306</v>
      </c>
      <c r="C1007" s="1">
        <v>71.089995999999999</v>
      </c>
      <c r="D1007" s="116">
        <f t="shared" si="30"/>
        <v>8.7979990237264643E-3</v>
      </c>
      <c r="E1007" s="115">
        <v>44306</v>
      </c>
      <c r="F1007" s="1">
        <v>406.81652800000001</v>
      </c>
      <c r="G1007" s="80">
        <f t="shared" si="31"/>
        <v>-7.3214583643440795E-3</v>
      </c>
    </row>
    <row r="1008" spans="2:7" x14ac:dyDescent="0.35">
      <c r="B1008" s="114">
        <v>44307</v>
      </c>
      <c r="C1008" s="1">
        <v>70.410004000000001</v>
      </c>
      <c r="D1008" s="116">
        <f t="shared" si="30"/>
        <v>-9.5652277150219366E-3</v>
      </c>
      <c r="E1008" s="115">
        <v>44307</v>
      </c>
      <c r="F1008" s="1">
        <v>410.66580199999999</v>
      </c>
      <c r="G1008" s="80">
        <f t="shared" si="31"/>
        <v>9.4619410350013609E-3</v>
      </c>
    </row>
    <row r="1009" spans="2:7" x14ac:dyDescent="0.35">
      <c r="B1009" s="114">
        <v>44308</v>
      </c>
      <c r="C1009" s="1">
        <v>69.860000999999997</v>
      </c>
      <c r="D1009" s="116">
        <f t="shared" si="30"/>
        <v>-7.8114325913119361E-3</v>
      </c>
      <c r="E1009" s="115">
        <v>44308</v>
      </c>
      <c r="F1009" s="1">
        <v>406.91516100000001</v>
      </c>
      <c r="G1009" s="80">
        <f t="shared" si="31"/>
        <v>-9.1330736129812268E-3</v>
      </c>
    </row>
    <row r="1010" spans="2:7" x14ac:dyDescent="0.35">
      <c r="B1010" s="114">
        <v>44309</v>
      </c>
      <c r="C1010" s="1">
        <v>69.559997999999993</v>
      </c>
      <c r="D1010" s="116">
        <f t="shared" si="30"/>
        <v>-4.2943457730555117E-3</v>
      </c>
      <c r="E1010" s="115">
        <v>44309</v>
      </c>
      <c r="F1010" s="1">
        <v>411.32711799999998</v>
      </c>
      <c r="G1010" s="80">
        <f t="shared" si="31"/>
        <v>1.0842449293748415E-2</v>
      </c>
    </row>
    <row r="1011" spans="2:7" x14ac:dyDescent="0.35">
      <c r="B1011" s="114">
        <v>44312</v>
      </c>
      <c r="C1011" s="1">
        <v>69.230002999999996</v>
      </c>
      <c r="D1011" s="116">
        <f t="shared" si="30"/>
        <v>-4.7440340639457283E-3</v>
      </c>
      <c r="E1011" s="115">
        <v>44312</v>
      </c>
      <c r="F1011" s="1">
        <v>412.18579099999999</v>
      </c>
      <c r="G1011" s="80">
        <f t="shared" si="31"/>
        <v>2.0875671999822055E-3</v>
      </c>
    </row>
    <row r="1012" spans="2:7" x14ac:dyDescent="0.35">
      <c r="B1012" s="114">
        <v>44313</v>
      </c>
      <c r="C1012" s="1">
        <v>68.120002999999997</v>
      </c>
      <c r="D1012" s="116">
        <f t="shared" si="30"/>
        <v>-1.6033510788667733E-2</v>
      </c>
      <c r="E1012" s="115">
        <v>44313</v>
      </c>
      <c r="F1012" s="1">
        <v>412.097015</v>
      </c>
      <c r="G1012" s="80">
        <f t="shared" si="31"/>
        <v>-2.1537860338323924E-4</v>
      </c>
    </row>
    <row r="1013" spans="2:7" x14ac:dyDescent="0.35">
      <c r="B1013" s="114">
        <v>44314</v>
      </c>
      <c r="C1013" s="1">
        <v>68.160004000000001</v>
      </c>
      <c r="D1013" s="116">
        <f t="shared" si="30"/>
        <v>5.8721371459721945E-4</v>
      </c>
      <c r="E1013" s="115">
        <v>44314</v>
      </c>
      <c r="F1013" s="1">
        <v>411.97854599999999</v>
      </c>
      <c r="G1013" s="80">
        <f t="shared" si="31"/>
        <v>-2.874784230116411E-4</v>
      </c>
    </row>
    <row r="1014" spans="2:7" x14ac:dyDescent="0.35">
      <c r="B1014" s="114">
        <v>44315</v>
      </c>
      <c r="C1014" s="1">
        <v>68.790001000000004</v>
      </c>
      <c r="D1014" s="116">
        <f t="shared" si="30"/>
        <v>9.2429131899699271E-3</v>
      </c>
      <c r="E1014" s="115">
        <v>44315</v>
      </c>
      <c r="F1014" s="1">
        <v>414.60400399999997</v>
      </c>
      <c r="G1014" s="80">
        <f t="shared" si="31"/>
        <v>6.3728027235670191E-3</v>
      </c>
    </row>
    <row r="1015" spans="2:7" x14ac:dyDescent="0.35">
      <c r="B1015" s="114">
        <v>44316</v>
      </c>
      <c r="C1015" s="1">
        <v>68.980002999999996</v>
      </c>
      <c r="D1015" s="116">
        <f t="shared" si="30"/>
        <v>2.7620583985744187E-3</v>
      </c>
      <c r="E1015" s="115">
        <v>44316</v>
      </c>
      <c r="F1015" s="1">
        <v>411.87985200000003</v>
      </c>
      <c r="G1015" s="80">
        <f t="shared" si="31"/>
        <v>-6.5704912970400231E-3</v>
      </c>
    </row>
    <row r="1016" spans="2:7" x14ac:dyDescent="0.35">
      <c r="B1016" s="114">
        <v>44319</v>
      </c>
      <c r="C1016" s="1">
        <v>68.989998</v>
      </c>
      <c r="D1016" s="116">
        <f t="shared" si="30"/>
        <v>1.4489706531331303E-4</v>
      </c>
      <c r="E1016" s="115">
        <v>44319</v>
      </c>
      <c r="F1016" s="1">
        <v>412.76818800000001</v>
      </c>
      <c r="G1016" s="80">
        <f t="shared" si="31"/>
        <v>2.1567843041761145E-3</v>
      </c>
    </row>
    <row r="1017" spans="2:7" x14ac:dyDescent="0.35">
      <c r="B1017" s="114">
        <v>44320</v>
      </c>
      <c r="C1017" s="1">
        <v>68.650002000000001</v>
      </c>
      <c r="D1017" s="116">
        <f t="shared" si="30"/>
        <v>-4.928192634532317E-3</v>
      </c>
      <c r="E1017" s="115">
        <v>44320</v>
      </c>
      <c r="F1017" s="1">
        <v>410.22167999999999</v>
      </c>
      <c r="G1017" s="80">
        <f t="shared" si="31"/>
        <v>-6.1693417129326279E-3</v>
      </c>
    </row>
    <row r="1018" spans="2:7" x14ac:dyDescent="0.35">
      <c r="B1018" s="114">
        <v>44321</v>
      </c>
      <c r="C1018" s="1">
        <v>67.419998000000007</v>
      </c>
      <c r="D1018" s="116">
        <f t="shared" si="30"/>
        <v>-1.7917027882970695E-2</v>
      </c>
      <c r="E1018" s="115">
        <v>44321</v>
      </c>
      <c r="F1018" s="1">
        <v>410.35003699999999</v>
      </c>
      <c r="G1018" s="80">
        <f t="shared" si="31"/>
        <v>3.1289667576807269E-4</v>
      </c>
    </row>
    <row r="1019" spans="2:7" x14ac:dyDescent="0.35">
      <c r="B1019" s="114">
        <v>44322</v>
      </c>
      <c r="C1019" s="1">
        <v>68.400002000000001</v>
      </c>
      <c r="D1019" s="116">
        <f t="shared" si="30"/>
        <v>1.4535805830192901E-2</v>
      </c>
      <c r="E1019" s="115">
        <v>44322</v>
      </c>
      <c r="F1019" s="1">
        <v>413.626892</v>
      </c>
      <c r="G1019" s="80">
        <f t="shared" si="31"/>
        <v>7.9855116474621193E-3</v>
      </c>
    </row>
    <row r="1020" spans="2:7" x14ac:dyDescent="0.35">
      <c r="B1020" s="114">
        <v>44323</v>
      </c>
      <c r="C1020" s="1">
        <v>68.610000999999997</v>
      </c>
      <c r="D1020" s="116">
        <f t="shared" si="30"/>
        <v>3.0701607289426143E-3</v>
      </c>
      <c r="E1020" s="115">
        <v>44323</v>
      </c>
      <c r="F1020" s="1">
        <v>416.63723800000002</v>
      </c>
      <c r="G1020" s="80">
        <f t="shared" si="31"/>
        <v>7.2779262137531104E-3</v>
      </c>
    </row>
    <row r="1021" spans="2:7" x14ac:dyDescent="0.35">
      <c r="B1021" s="114">
        <v>44326</v>
      </c>
      <c r="C1021" s="1">
        <v>68.860000999999997</v>
      </c>
      <c r="D1021" s="116">
        <f t="shared" si="30"/>
        <v>3.6437836518906333E-3</v>
      </c>
      <c r="E1021" s="115">
        <v>44326</v>
      </c>
      <c r="F1021" s="1">
        <v>412.51156600000002</v>
      </c>
      <c r="G1021" s="80">
        <f t="shared" si="31"/>
        <v>-9.9023121884271141E-3</v>
      </c>
    </row>
    <row r="1022" spans="2:7" x14ac:dyDescent="0.35">
      <c r="B1022" s="114">
        <v>44327</v>
      </c>
      <c r="C1022" s="1">
        <v>67.230002999999996</v>
      </c>
      <c r="D1022" s="116">
        <f t="shared" si="30"/>
        <v>-2.3671187573755633E-2</v>
      </c>
      <c r="E1022" s="115">
        <v>44327</v>
      </c>
      <c r="F1022" s="1">
        <v>408.830017</v>
      </c>
      <c r="G1022" s="80">
        <f t="shared" si="31"/>
        <v>-8.9247170344795082E-3</v>
      </c>
    </row>
    <row r="1023" spans="2:7" x14ac:dyDescent="0.35">
      <c r="B1023" s="114">
        <v>44328</v>
      </c>
      <c r="C1023" s="1">
        <v>65.319999999999993</v>
      </c>
      <c r="D1023" s="116">
        <f t="shared" si="30"/>
        <v>-2.8409979395657668E-2</v>
      </c>
      <c r="E1023" s="115">
        <v>44328</v>
      </c>
      <c r="F1023" s="1">
        <v>400.144318</v>
      </c>
      <c r="G1023" s="80">
        <f t="shared" si="31"/>
        <v>-2.1245257536948416E-2</v>
      </c>
    </row>
    <row r="1024" spans="2:7" x14ac:dyDescent="0.35">
      <c r="B1024" s="114">
        <v>44329</v>
      </c>
      <c r="C1024" s="1">
        <v>67.010002</v>
      </c>
      <c r="D1024" s="116">
        <f t="shared" si="30"/>
        <v>2.5872657685241995E-2</v>
      </c>
      <c r="E1024" s="115">
        <v>44329</v>
      </c>
      <c r="F1024" s="1">
        <v>404.95101899999997</v>
      </c>
      <c r="G1024" s="80">
        <f t="shared" si="31"/>
        <v>1.2012418479474637E-2</v>
      </c>
    </row>
    <row r="1025" spans="2:7" x14ac:dyDescent="0.35">
      <c r="B1025" s="114">
        <v>44330</v>
      </c>
      <c r="C1025" s="1">
        <v>67.610000999999997</v>
      </c>
      <c r="D1025" s="116">
        <f t="shared" si="30"/>
        <v>8.9538722890949458E-3</v>
      </c>
      <c r="E1025" s="115">
        <v>44330</v>
      </c>
      <c r="F1025" s="1">
        <v>411.16918900000002</v>
      </c>
      <c r="G1025" s="80">
        <f t="shared" si="31"/>
        <v>1.5355363261846845E-2</v>
      </c>
    </row>
    <row r="1026" spans="2:7" x14ac:dyDescent="0.35">
      <c r="B1026" s="114">
        <v>44333</v>
      </c>
      <c r="C1026" s="1">
        <v>66.040001000000004</v>
      </c>
      <c r="D1026" s="116">
        <f t="shared" si="30"/>
        <v>-2.3221416606693929E-2</v>
      </c>
      <c r="E1026" s="115">
        <v>44333</v>
      </c>
      <c r="F1026" s="1">
        <v>410.12298600000003</v>
      </c>
      <c r="G1026" s="80">
        <f t="shared" si="31"/>
        <v>-2.5444586510590689E-3</v>
      </c>
    </row>
    <row r="1027" spans="2:7" x14ac:dyDescent="0.35">
      <c r="B1027" s="114">
        <v>44334</v>
      </c>
      <c r="C1027" s="1">
        <v>65.589995999999999</v>
      </c>
      <c r="D1027" s="116">
        <f t="shared" si="30"/>
        <v>-6.8141276981507678E-3</v>
      </c>
      <c r="E1027" s="115">
        <v>44334</v>
      </c>
      <c r="F1027" s="1">
        <v>406.58950800000002</v>
      </c>
      <c r="G1027" s="80">
        <f t="shared" si="31"/>
        <v>-8.6156546221966748E-3</v>
      </c>
    </row>
    <row r="1028" spans="2:7" x14ac:dyDescent="0.35">
      <c r="B1028" s="114">
        <v>44335</v>
      </c>
      <c r="C1028" s="1">
        <v>65.25</v>
      </c>
      <c r="D1028" s="116">
        <f t="shared" si="30"/>
        <v>-5.1836563612536173E-3</v>
      </c>
      <c r="E1028" s="115">
        <v>44335</v>
      </c>
      <c r="F1028" s="1">
        <v>405.52349900000002</v>
      </c>
      <c r="G1028" s="80">
        <f t="shared" si="31"/>
        <v>-2.6218310581688892E-3</v>
      </c>
    </row>
    <row r="1029" spans="2:7" x14ac:dyDescent="0.35">
      <c r="B1029" s="114">
        <v>44336</v>
      </c>
      <c r="C1029" s="1">
        <v>66.209998999999996</v>
      </c>
      <c r="D1029" s="116">
        <f t="shared" si="30"/>
        <v>1.4712628352490365E-2</v>
      </c>
      <c r="E1029" s="115">
        <v>44336</v>
      </c>
      <c r="F1029" s="1">
        <v>409.88610799999998</v>
      </c>
      <c r="G1029" s="80">
        <f t="shared" si="31"/>
        <v>1.0757968430332476E-2</v>
      </c>
    </row>
    <row r="1030" spans="2:7" x14ac:dyDescent="0.35">
      <c r="B1030" s="114">
        <v>44337</v>
      </c>
      <c r="C1030" s="1">
        <v>66.169998000000007</v>
      </c>
      <c r="D1030" s="116">
        <f t="shared" si="30"/>
        <v>-6.0415346026495968E-4</v>
      </c>
      <c r="E1030" s="115">
        <v>44337</v>
      </c>
      <c r="F1030" s="1">
        <v>409.55053700000002</v>
      </c>
      <c r="G1030" s="80">
        <f t="shared" si="31"/>
        <v>-8.1869327466926249E-4</v>
      </c>
    </row>
    <row r="1031" spans="2:7" x14ac:dyDescent="0.35">
      <c r="B1031" s="114">
        <v>44340</v>
      </c>
      <c r="C1031" s="1">
        <v>66.040001000000004</v>
      </c>
      <c r="D1031" s="116">
        <f t="shared" si="30"/>
        <v>-1.9645912638534915E-3</v>
      </c>
      <c r="E1031" s="115">
        <v>44340</v>
      </c>
      <c r="F1031" s="1">
        <v>413.72558600000002</v>
      </c>
      <c r="G1031" s="80">
        <f t="shared" si="31"/>
        <v>1.0194221769510221E-2</v>
      </c>
    </row>
    <row r="1032" spans="2:7" x14ac:dyDescent="0.35">
      <c r="B1032" s="114">
        <v>44341</v>
      </c>
      <c r="C1032" s="1">
        <v>65.779999000000004</v>
      </c>
      <c r="D1032" s="116">
        <f t="shared" ref="D1032:D1095" si="32">(C1032-C1031)/C1031</f>
        <v>-3.937038099075741E-3</v>
      </c>
      <c r="E1032" s="115">
        <v>44341</v>
      </c>
      <c r="F1032" s="1">
        <v>412.80764799999997</v>
      </c>
      <c r="G1032" s="80">
        <f t="shared" ref="G1032:G1095" si="33">(F1032-F1031)/F1031</f>
        <v>-2.2187121876480927E-3</v>
      </c>
    </row>
    <row r="1033" spans="2:7" x14ac:dyDescent="0.35">
      <c r="B1033" s="114">
        <v>44342</v>
      </c>
      <c r="C1033" s="1">
        <v>65.650002000000001</v>
      </c>
      <c r="D1033" s="116">
        <f t="shared" si="32"/>
        <v>-1.9762390084560964E-3</v>
      </c>
      <c r="E1033" s="115">
        <v>44342</v>
      </c>
      <c r="F1033" s="1">
        <v>413.626892</v>
      </c>
      <c r="G1033" s="80">
        <f t="shared" si="33"/>
        <v>1.9845659448635656E-3</v>
      </c>
    </row>
    <row r="1034" spans="2:7" x14ac:dyDescent="0.35">
      <c r="B1034" s="114">
        <v>44343</v>
      </c>
      <c r="C1034" s="1">
        <v>65.349997999999999</v>
      </c>
      <c r="D1034" s="116">
        <f t="shared" si="32"/>
        <v>-4.5697485279589372E-3</v>
      </c>
      <c r="E1034" s="115">
        <v>44343</v>
      </c>
      <c r="F1034" s="1">
        <v>413.84402499999999</v>
      </c>
      <c r="G1034" s="80">
        <f t="shared" si="33"/>
        <v>5.2494894360009315E-4</v>
      </c>
    </row>
    <row r="1035" spans="2:7" x14ac:dyDescent="0.35">
      <c r="B1035" s="114">
        <v>44344</v>
      </c>
      <c r="C1035" s="1">
        <v>65.790001000000004</v>
      </c>
      <c r="D1035" s="116">
        <f t="shared" si="32"/>
        <v>6.7330223942777224E-3</v>
      </c>
      <c r="E1035" s="115">
        <v>44344</v>
      </c>
      <c r="F1035" s="1">
        <v>414.58429000000001</v>
      </c>
      <c r="G1035" s="80">
        <f t="shared" si="33"/>
        <v>1.7887536252336183E-3</v>
      </c>
    </row>
    <row r="1036" spans="2:7" x14ac:dyDescent="0.35">
      <c r="B1036" s="114">
        <v>44348</v>
      </c>
      <c r="C1036" s="1">
        <v>65.970000999999996</v>
      </c>
      <c r="D1036" s="116">
        <f t="shared" si="32"/>
        <v>2.7359780705884561E-3</v>
      </c>
      <c r="E1036" s="115">
        <v>44348</v>
      </c>
      <c r="F1036" s="1">
        <v>414.219086</v>
      </c>
      <c r="G1036" s="80">
        <f t="shared" si="33"/>
        <v>-8.8089203766019602E-4</v>
      </c>
    </row>
    <row r="1037" spans="2:7" x14ac:dyDescent="0.35">
      <c r="B1037" s="114">
        <v>44349</v>
      </c>
      <c r="C1037" s="1">
        <v>66.680000000000007</v>
      </c>
      <c r="D1037" s="116">
        <f t="shared" si="32"/>
        <v>1.0762452466841868E-2</v>
      </c>
      <c r="E1037" s="115">
        <v>44349</v>
      </c>
      <c r="F1037" s="1">
        <v>414.87051400000001</v>
      </c>
      <c r="G1037" s="80">
        <f t="shared" si="33"/>
        <v>1.5726653406791832E-3</v>
      </c>
    </row>
    <row r="1038" spans="2:7" x14ac:dyDescent="0.35">
      <c r="B1038" s="114">
        <v>44350</v>
      </c>
      <c r="C1038" s="1">
        <v>67.900002000000001</v>
      </c>
      <c r="D1038" s="116">
        <f t="shared" si="32"/>
        <v>1.8296370725854733E-2</v>
      </c>
      <c r="E1038" s="115">
        <v>44350</v>
      </c>
      <c r="F1038" s="1">
        <v>413.33078</v>
      </c>
      <c r="G1038" s="80">
        <f t="shared" si="33"/>
        <v>-3.7113604077440169E-3</v>
      </c>
    </row>
    <row r="1039" spans="2:7" x14ac:dyDescent="0.35">
      <c r="B1039" s="114">
        <v>44351</v>
      </c>
      <c r="C1039" s="1">
        <v>68.470000999999996</v>
      </c>
      <c r="D1039" s="116">
        <f t="shared" si="32"/>
        <v>8.3946831106131003E-3</v>
      </c>
      <c r="E1039" s="115">
        <v>44351</v>
      </c>
      <c r="F1039" s="1">
        <v>417.11102299999999</v>
      </c>
      <c r="G1039" s="80">
        <f t="shared" si="33"/>
        <v>9.1458056910254416E-3</v>
      </c>
    </row>
    <row r="1040" spans="2:7" x14ac:dyDescent="0.35">
      <c r="B1040" s="114">
        <v>44354</v>
      </c>
      <c r="C1040" s="1">
        <v>68.739998</v>
      </c>
      <c r="D1040" s="116">
        <f t="shared" si="32"/>
        <v>3.9432889741012802E-3</v>
      </c>
      <c r="E1040" s="115">
        <v>44354</v>
      </c>
      <c r="F1040" s="1">
        <v>416.70636000000002</v>
      </c>
      <c r="G1040" s="80">
        <f t="shared" si="33"/>
        <v>-9.7015657147946175E-4</v>
      </c>
    </row>
    <row r="1041" spans="2:7" x14ac:dyDescent="0.35">
      <c r="B1041" s="114">
        <v>44355</v>
      </c>
      <c r="C1041" s="1">
        <v>68.769997000000004</v>
      </c>
      <c r="D1041" s="116">
        <f t="shared" si="32"/>
        <v>4.3641258179849903E-4</v>
      </c>
      <c r="E1041" s="115">
        <v>44355</v>
      </c>
      <c r="F1041" s="1">
        <v>416.79519699999997</v>
      </c>
      <c r="G1041" s="80">
        <f t="shared" si="33"/>
        <v>2.1318849081150435E-4</v>
      </c>
    </row>
    <row r="1042" spans="2:7" x14ac:dyDescent="0.35">
      <c r="B1042" s="114">
        <v>44356</v>
      </c>
      <c r="C1042" s="1">
        <v>69.050003000000004</v>
      </c>
      <c r="D1042" s="116">
        <f t="shared" si="32"/>
        <v>4.0716302488714691E-3</v>
      </c>
      <c r="E1042" s="115">
        <v>44356</v>
      </c>
      <c r="F1042" s="1">
        <v>416.17334</v>
      </c>
      <c r="G1042" s="80">
        <f t="shared" si="33"/>
        <v>-1.4919965596436019E-3</v>
      </c>
    </row>
    <row r="1043" spans="2:7" x14ac:dyDescent="0.35">
      <c r="B1043" s="114">
        <v>44357</v>
      </c>
      <c r="C1043" s="1">
        <v>69.150002000000001</v>
      </c>
      <c r="D1043" s="116">
        <f t="shared" si="32"/>
        <v>1.44821137806463E-3</v>
      </c>
      <c r="E1043" s="115">
        <v>44357</v>
      </c>
      <c r="F1043" s="1">
        <v>418.10788000000002</v>
      </c>
      <c r="G1043" s="80">
        <f t="shared" si="33"/>
        <v>4.648399630788524E-3</v>
      </c>
    </row>
    <row r="1044" spans="2:7" x14ac:dyDescent="0.35">
      <c r="B1044" s="114">
        <v>44358</v>
      </c>
      <c r="C1044" s="1">
        <v>69.669998000000007</v>
      </c>
      <c r="D1044" s="116">
        <f t="shared" si="32"/>
        <v>7.5198262467151642E-3</v>
      </c>
      <c r="E1044" s="115">
        <v>44358</v>
      </c>
      <c r="F1044" s="1">
        <v>418.79879799999998</v>
      </c>
      <c r="G1044" s="80">
        <f t="shared" si="33"/>
        <v>1.652487391531472E-3</v>
      </c>
    </row>
    <row r="1045" spans="2:7" x14ac:dyDescent="0.35">
      <c r="B1045" s="114">
        <v>44361</v>
      </c>
      <c r="C1045" s="1">
        <v>69.440002000000007</v>
      </c>
      <c r="D1045" s="116">
        <f t="shared" si="32"/>
        <v>-3.3012201320861217E-3</v>
      </c>
      <c r="E1045" s="115">
        <v>44361</v>
      </c>
      <c r="F1045" s="1">
        <v>419.73651100000001</v>
      </c>
      <c r="G1045" s="80">
        <f t="shared" si="33"/>
        <v>2.2390537042564071E-3</v>
      </c>
    </row>
    <row r="1046" spans="2:7" x14ac:dyDescent="0.35">
      <c r="B1046" s="114">
        <v>44362</v>
      </c>
      <c r="C1046" s="1">
        <v>69.819999999999993</v>
      </c>
      <c r="D1046" s="116">
        <f t="shared" si="32"/>
        <v>5.472321270958291E-3</v>
      </c>
      <c r="E1046" s="115">
        <v>44362</v>
      </c>
      <c r="F1046" s="1">
        <v>418.96661399999999</v>
      </c>
      <c r="G1046" s="80">
        <f t="shared" si="33"/>
        <v>-1.8342388136923702E-3</v>
      </c>
    </row>
    <row r="1047" spans="2:7" x14ac:dyDescent="0.35">
      <c r="B1047" s="114">
        <v>44363</v>
      </c>
      <c r="C1047" s="1">
        <v>69.949996999999996</v>
      </c>
      <c r="D1047" s="116">
        <f t="shared" si="32"/>
        <v>1.8618877112575628E-3</v>
      </c>
      <c r="E1047" s="115">
        <v>44363</v>
      </c>
      <c r="F1047" s="1">
        <v>416.62734999999998</v>
      </c>
      <c r="G1047" s="80">
        <f t="shared" si="33"/>
        <v>-5.5834138612295588E-3</v>
      </c>
    </row>
    <row r="1048" spans="2:7" x14ac:dyDescent="0.35">
      <c r="B1048" s="114">
        <v>44364</v>
      </c>
      <c r="C1048" s="1">
        <v>69.930000000000007</v>
      </c>
      <c r="D1048" s="116">
        <f t="shared" si="32"/>
        <v>-2.8587563770716653E-4</v>
      </c>
      <c r="E1048" s="115">
        <v>44364</v>
      </c>
      <c r="F1048" s="1">
        <v>416.48919699999999</v>
      </c>
      <c r="G1048" s="80">
        <f t="shared" si="33"/>
        <v>-3.3159848963345407E-4</v>
      </c>
    </row>
    <row r="1049" spans="2:7" x14ac:dyDescent="0.35">
      <c r="B1049" s="114">
        <v>44365</v>
      </c>
      <c r="C1049" s="1">
        <v>67.589995999999999</v>
      </c>
      <c r="D1049" s="116">
        <f t="shared" si="32"/>
        <v>-3.3462090662090764E-2</v>
      </c>
      <c r="E1049" s="115">
        <v>44365</v>
      </c>
      <c r="F1049" s="1">
        <v>410.87060500000001</v>
      </c>
      <c r="G1049" s="80">
        <f t="shared" si="33"/>
        <v>-1.3490366714121467E-2</v>
      </c>
    </row>
    <row r="1050" spans="2:7" x14ac:dyDescent="0.35">
      <c r="B1050" s="114">
        <v>44368</v>
      </c>
      <c r="C1050" s="1">
        <v>69.550003000000004</v>
      </c>
      <c r="D1050" s="116">
        <f t="shared" si="32"/>
        <v>2.8998477822073026E-2</v>
      </c>
      <c r="E1050" s="115">
        <v>44368</v>
      </c>
      <c r="F1050" s="1">
        <v>416.75262500000002</v>
      </c>
      <c r="G1050" s="80">
        <f t="shared" si="33"/>
        <v>1.4315991283922615E-2</v>
      </c>
    </row>
    <row r="1051" spans="2:7" x14ac:dyDescent="0.35">
      <c r="B1051" s="114">
        <v>44369</v>
      </c>
      <c r="C1051" s="1">
        <v>68.580001999999993</v>
      </c>
      <c r="D1051" s="116">
        <f t="shared" si="32"/>
        <v>-1.3946814639246104E-2</v>
      </c>
      <c r="E1051" s="115">
        <v>44369</v>
      </c>
      <c r="F1051" s="1">
        <v>418.98065200000002</v>
      </c>
      <c r="G1051" s="80">
        <f t="shared" si="33"/>
        <v>5.3461618868027461E-3</v>
      </c>
    </row>
    <row r="1052" spans="2:7" x14ac:dyDescent="0.35">
      <c r="B1052" s="114">
        <v>44370</v>
      </c>
      <c r="C1052" s="1">
        <v>67.129997000000003</v>
      </c>
      <c r="D1052" s="116">
        <f t="shared" si="32"/>
        <v>-2.1143262725480678E-2</v>
      </c>
      <c r="E1052" s="115">
        <v>44370</v>
      </c>
      <c r="F1052" s="1">
        <v>418.475616</v>
      </c>
      <c r="G1052" s="80">
        <f t="shared" si="33"/>
        <v>-1.2053921764387779E-3</v>
      </c>
    </row>
    <row r="1053" spans="2:7" x14ac:dyDescent="0.35">
      <c r="B1053" s="114">
        <v>44371</v>
      </c>
      <c r="C1053" s="1">
        <v>67.589995999999999</v>
      </c>
      <c r="D1053" s="116">
        <f t="shared" si="32"/>
        <v>6.8523613966494923E-3</v>
      </c>
      <c r="E1053" s="115">
        <v>44371</v>
      </c>
      <c r="F1053" s="1">
        <v>420.951233</v>
      </c>
      <c r="G1053" s="80">
        <f t="shared" si="33"/>
        <v>5.9157974929655152E-3</v>
      </c>
    </row>
    <row r="1054" spans="2:7" x14ac:dyDescent="0.35">
      <c r="B1054" s="114">
        <v>44372</v>
      </c>
      <c r="C1054" s="1">
        <v>67.980002999999996</v>
      </c>
      <c r="D1054" s="116">
        <f t="shared" si="32"/>
        <v>5.7701882390997199E-3</v>
      </c>
      <c r="E1054" s="115">
        <v>44372</v>
      </c>
      <c r="F1054" s="1">
        <v>422.44647200000003</v>
      </c>
      <c r="G1054" s="80">
        <f t="shared" si="33"/>
        <v>3.5520480349799247E-3</v>
      </c>
    </row>
    <row r="1055" spans="2:7" x14ac:dyDescent="0.35">
      <c r="B1055" s="114">
        <v>44375</v>
      </c>
      <c r="C1055" s="1">
        <v>67.459998999999996</v>
      </c>
      <c r="D1055" s="116">
        <f t="shared" si="32"/>
        <v>-7.6493671234465844E-3</v>
      </c>
      <c r="E1055" s="115">
        <v>44375</v>
      </c>
      <c r="F1055" s="1">
        <v>423.29809599999999</v>
      </c>
      <c r="G1055" s="80">
        <f t="shared" si="33"/>
        <v>2.0159335121633076E-3</v>
      </c>
    </row>
    <row r="1056" spans="2:7" x14ac:dyDescent="0.35">
      <c r="B1056" s="114">
        <v>44376</v>
      </c>
      <c r="C1056" s="1">
        <v>65.629997000000003</v>
      </c>
      <c r="D1056" s="116">
        <f t="shared" si="32"/>
        <v>-2.7127216530198783E-2</v>
      </c>
      <c r="E1056" s="115">
        <v>44376</v>
      </c>
      <c r="F1056" s="1">
        <v>423.52587899999997</v>
      </c>
      <c r="G1056" s="80">
        <f t="shared" si="33"/>
        <v>5.3811487023553274E-4</v>
      </c>
    </row>
    <row r="1057" spans="2:7" x14ac:dyDescent="0.35">
      <c r="B1057" s="114">
        <v>44377</v>
      </c>
      <c r="C1057" s="1">
        <v>65.629997000000003</v>
      </c>
      <c r="D1057" s="116">
        <f t="shared" si="32"/>
        <v>0</v>
      </c>
      <c r="E1057" s="115">
        <v>44377</v>
      </c>
      <c r="F1057" s="1">
        <v>423.88235500000002</v>
      </c>
      <c r="G1057" s="80">
        <f t="shared" si="33"/>
        <v>8.4168646516177424E-4</v>
      </c>
    </row>
    <row r="1058" spans="2:7" x14ac:dyDescent="0.35">
      <c r="B1058" s="114">
        <v>44378</v>
      </c>
      <c r="C1058" s="1">
        <v>66.209998999999996</v>
      </c>
      <c r="D1058" s="116">
        <f t="shared" si="32"/>
        <v>8.8374527885471833E-3</v>
      </c>
      <c r="E1058" s="115">
        <v>44378</v>
      </c>
      <c r="F1058" s="1">
        <v>426.229218</v>
      </c>
      <c r="G1058" s="80">
        <f t="shared" si="33"/>
        <v>5.5365904532638181E-3</v>
      </c>
    </row>
    <row r="1059" spans="2:7" x14ac:dyDescent="0.35">
      <c r="B1059" s="114">
        <v>44379</v>
      </c>
      <c r="C1059" s="1">
        <v>65.769997000000004</v>
      </c>
      <c r="D1059" s="116">
        <f t="shared" si="32"/>
        <v>-6.6455521317859059E-3</v>
      </c>
      <c r="E1059" s="115">
        <v>44379</v>
      </c>
      <c r="F1059" s="1">
        <v>429.487122</v>
      </c>
      <c r="G1059" s="80">
        <f t="shared" si="33"/>
        <v>7.6435492040810684E-3</v>
      </c>
    </row>
    <row r="1060" spans="2:7" x14ac:dyDescent="0.35">
      <c r="B1060" s="114">
        <v>44383</v>
      </c>
      <c r="C1060" s="1">
        <v>65.489998</v>
      </c>
      <c r="D1060" s="116">
        <f t="shared" si="32"/>
        <v>-4.257245138691486E-3</v>
      </c>
      <c r="E1060" s="115">
        <v>44383</v>
      </c>
      <c r="F1060" s="1">
        <v>428.70483400000001</v>
      </c>
      <c r="G1060" s="80">
        <f t="shared" si="33"/>
        <v>-1.8214469303691814E-3</v>
      </c>
    </row>
    <row r="1061" spans="2:7" x14ac:dyDescent="0.35">
      <c r="B1061" s="114">
        <v>44384</v>
      </c>
      <c r="C1061" s="1">
        <v>66</v>
      </c>
      <c r="D1061" s="116">
        <f t="shared" si="32"/>
        <v>7.7874792422500923E-3</v>
      </c>
      <c r="E1061" s="115">
        <v>44384</v>
      </c>
      <c r="F1061" s="1">
        <v>430.21987899999999</v>
      </c>
      <c r="G1061" s="80">
        <f t="shared" si="33"/>
        <v>3.5340049372990889E-3</v>
      </c>
    </row>
    <row r="1062" spans="2:7" x14ac:dyDescent="0.35">
      <c r="B1062" s="114">
        <v>44385</v>
      </c>
      <c r="C1062" s="1">
        <v>65.610000999999997</v>
      </c>
      <c r="D1062" s="116">
        <f t="shared" si="32"/>
        <v>-5.9090757575758048E-3</v>
      </c>
      <c r="E1062" s="115">
        <v>44385</v>
      </c>
      <c r="F1062" s="1">
        <v>426.71444700000001</v>
      </c>
      <c r="G1062" s="80">
        <f t="shared" si="33"/>
        <v>-8.1480009899774636E-3</v>
      </c>
    </row>
    <row r="1063" spans="2:7" x14ac:dyDescent="0.35">
      <c r="B1063" s="114">
        <v>44386</v>
      </c>
      <c r="C1063" s="1">
        <v>66.660004000000001</v>
      </c>
      <c r="D1063" s="116">
        <f t="shared" si="32"/>
        <v>1.600370345978205E-2</v>
      </c>
      <c r="E1063" s="115">
        <v>44386</v>
      </c>
      <c r="F1063" s="1">
        <v>431.26953099999997</v>
      </c>
      <c r="G1063" s="80">
        <f t="shared" si="33"/>
        <v>1.0674782707790452E-2</v>
      </c>
    </row>
    <row r="1064" spans="2:7" x14ac:dyDescent="0.35">
      <c r="B1064" s="114">
        <v>44389</v>
      </c>
      <c r="C1064" s="1">
        <v>66.809997999999993</v>
      </c>
      <c r="D1064" s="116">
        <f t="shared" si="32"/>
        <v>2.2501348784796414E-3</v>
      </c>
      <c r="E1064" s="115">
        <v>44389</v>
      </c>
      <c r="F1064" s="1">
        <v>432.81433099999998</v>
      </c>
      <c r="G1064" s="80">
        <f t="shared" si="33"/>
        <v>3.5819827021353135E-3</v>
      </c>
    </row>
    <row r="1065" spans="2:7" x14ac:dyDescent="0.35">
      <c r="B1065" s="114">
        <v>44390</v>
      </c>
      <c r="C1065" s="1">
        <v>66.089995999999999</v>
      </c>
      <c r="D1065" s="116">
        <f t="shared" si="32"/>
        <v>-1.0776860074146296E-2</v>
      </c>
      <c r="E1065" s="115">
        <v>44390</v>
      </c>
      <c r="F1065" s="1">
        <v>431.33886699999999</v>
      </c>
      <c r="G1065" s="80">
        <f t="shared" si="33"/>
        <v>-3.4089998743594935E-3</v>
      </c>
    </row>
    <row r="1066" spans="2:7" x14ac:dyDescent="0.35">
      <c r="B1066" s="114">
        <v>44391</v>
      </c>
      <c r="C1066" s="1">
        <v>66.459998999999996</v>
      </c>
      <c r="D1066" s="116">
        <f t="shared" si="32"/>
        <v>5.5984721197440681E-3</v>
      </c>
      <c r="E1066" s="115">
        <v>44391</v>
      </c>
      <c r="F1066" s="1">
        <v>431.98251299999998</v>
      </c>
      <c r="G1066" s="80">
        <f t="shared" si="33"/>
        <v>1.4922049674693232E-3</v>
      </c>
    </row>
    <row r="1067" spans="2:7" x14ac:dyDescent="0.35">
      <c r="B1067" s="114">
        <v>44392</v>
      </c>
      <c r="C1067" s="1">
        <v>67.870002999999997</v>
      </c>
      <c r="D1067" s="116">
        <f t="shared" si="32"/>
        <v>2.121582938934442E-2</v>
      </c>
      <c r="E1067" s="115">
        <v>44392</v>
      </c>
      <c r="F1067" s="1">
        <v>430.50704999999999</v>
      </c>
      <c r="G1067" s="80">
        <f t="shared" si="33"/>
        <v>-3.4155618702092941E-3</v>
      </c>
    </row>
    <row r="1068" spans="2:7" x14ac:dyDescent="0.35">
      <c r="B1068" s="114">
        <v>44393</v>
      </c>
      <c r="C1068" s="1">
        <v>68.480002999999996</v>
      </c>
      <c r="D1068" s="116">
        <f t="shared" si="32"/>
        <v>8.9877703408971325E-3</v>
      </c>
      <c r="E1068" s="115">
        <v>44393</v>
      </c>
      <c r="F1068" s="1">
        <v>427.13031000000001</v>
      </c>
      <c r="G1068" s="80">
        <f t="shared" si="33"/>
        <v>-7.8436346164365584E-3</v>
      </c>
    </row>
    <row r="1069" spans="2:7" x14ac:dyDescent="0.35">
      <c r="B1069" s="114">
        <v>44396</v>
      </c>
      <c r="C1069" s="1">
        <v>66.370002999999997</v>
      </c>
      <c r="D1069" s="116">
        <f t="shared" si="32"/>
        <v>-3.081191453802944E-2</v>
      </c>
      <c r="E1069" s="115">
        <v>44396</v>
      </c>
      <c r="F1069" s="1">
        <v>420.82251000000002</v>
      </c>
      <c r="G1069" s="80">
        <f t="shared" si="33"/>
        <v>-1.4767858548834865E-2</v>
      </c>
    </row>
    <row r="1070" spans="2:7" x14ac:dyDescent="0.35">
      <c r="B1070" s="114">
        <v>44397</v>
      </c>
      <c r="C1070" s="1">
        <v>67.919998000000007</v>
      </c>
      <c r="D1070" s="116">
        <f t="shared" si="32"/>
        <v>2.3353848575236764E-2</v>
      </c>
      <c r="E1070" s="115">
        <v>44397</v>
      </c>
      <c r="F1070" s="1">
        <v>426.85308800000001</v>
      </c>
      <c r="G1070" s="80">
        <f t="shared" si="33"/>
        <v>1.4330454898907359E-2</v>
      </c>
    </row>
    <row r="1071" spans="2:7" x14ac:dyDescent="0.35">
      <c r="B1071" s="114">
        <v>44398</v>
      </c>
      <c r="C1071" s="1">
        <v>67.120002999999997</v>
      </c>
      <c r="D1071" s="116">
        <f t="shared" si="32"/>
        <v>-1.1778489746127638E-2</v>
      </c>
      <c r="E1071" s="115">
        <v>44398</v>
      </c>
      <c r="F1071" s="1">
        <v>430.30902099999997</v>
      </c>
      <c r="G1071" s="80">
        <f t="shared" si="33"/>
        <v>8.0963054904734794E-3</v>
      </c>
    </row>
    <row r="1072" spans="2:7" x14ac:dyDescent="0.35">
      <c r="B1072" s="114">
        <v>44399</v>
      </c>
      <c r="C1072" s="1">
        <v>66.330001999999993</v>
      </c>
      <c r="D1072" s="116">
        <f t="shared" si="32"/>
        <v>-1.1769978615763824E-2</v>
      </c>
      <c r="E1072" s="115">
        <v>44399</v>
      </c>
      <c r="F1072" s="1">
        <v>431.21011399999998</v>
      </c>
      <c r="G1072" s="80">
        <f t="shared" si="33"/>
        <v>2.0940602126024292E-3</v>
      </c>
    </row>
    <row r="1073" spans="2:7" x14ac:dyDescent="0.35">
      <c r="B1073" s="114">
        <v>44400</v>
      </c>
      <c r="C1073" s="1">
        <v>67.660004000000001</v>
      </c>
      <c r="D1073" s="116">
        <f t="shared" si="32"/>
        <v>2.0051288404906237E-2</v>
      </c>
      <c r="E1073" s="115">
        <v>44400</v>
      </c>
      <c r="F1073" s="1">
        <v>435.64642300000003</v>
      </c>
      <c r="G1073" s="80">
        <f t="shared" si="33"/>
        <v>1.028804486714811E-2</v>
      </c>
    </row>
    <row r="1074" spans="2:7" x14ac:dyDescent="0.35">
      <c r="B1074" s="114">
        <v>44403</v>
      </c>
      <c r="C1074" s="1">
        <v>67.489998</v>
      </c>
      <c r="D1074" s="116">
        <f t="shared" si="32"/>
        <v>-2.5126513442121695E-3</v>
      </c>
      <c r="E1074" s="115">
        <v>44403</v>
      </c>
      <c r="F1074" s="1">
        <v>436.71585099999999</v>
      </c>
      <c r="G1074" s="80">
        <f t="shared" si="33"/>
        <v>2.4548072554700152E-3</v>
      </c>
    </row>
    <row r="1075" spans="2:7" x14ac:dyDescent="0.35">
      <c r="B1075" s="114">
        <v>44404</v>
      </c>
      <c r="C1075" s="1">
        <v>68.059997999999993</v>
      </c>
      <c r="D1075" s="116">
        <f t="shared" si="32"/>
        <v>8.4456959088959112E-3</v>
      </c>
      <c r="E1075" s="115">
        <v>44404</v>
      </c>
      <c r="F1075" s="1">
        <v>434.72549400000003</v>
      </c>
      <c r="G1075" s="80">
        <f t="shared" si="33"/>
        <v>-4.5575561213141323E-3</v>
      </c>
    </row>
    <row r="1076" spans="2:7" x14ac:dyDescent="0.35">
      <c r="B1076" s="114">
        <v>44405</v>
      </c>
      <c r="C1076" s="1">
        <v>68.370002999999997</v>
      </c>
      <c r="D1076" s="116">
        <f t="shared" si="32"/>
        <v>4.5548781826294481E-3</v>
      </c>
      <c r="E1076" s="115">
        <v>44405</v>
      </c>
      <c r="F1076" s="1">
        <v>434.54724099999999</v>
      </c>
      <c r="G1076" s="80">
        <f t="shared" si="33"/>
        <v>-4.1003576385616945E-4</v>
      </c>
    </row>
    <row r="1077" spans="2:7" x14ac:dyDescent="0.35">
      <c r="B1077" s="114">
        <v>44406</v>
      </c>
      <c r="C1077" s="1">
        <v>68.239998</v>
      </c>
      <c r="D1077" s="116">
        <f t="shared" si="32"/>
        <v>-1.9014917989691627E-3</v>
      </c>
      <c r="E1077" s="115">
        <v>44406</v>
      </c>
      <c r="F1077" s="1">
        <v>436.34948700000001</v>
      </c>
      <c r="G1077" s="80">
        <f t="shared" si="33"/>
        <v>4.1474109831018931E-3</v>
      </c>
    </row>
    <row r="1078" spans="2:7" x14ac:dyDescent="0.35">
      <c r="B1078" s="114">
        <v>44407</v>
      </c>
      <c r="C1078" s="1">
        <v>67.650002000000001</v>
      </c>
      <c r="D1078" s="116">
        <f t="shared" si="32"/>
        <v>-8.6458970880977943E-3</v>
      </c>
      <c r="E1078" s="115">
        <v>44407</v>
      </c>
      <c r="F1078" s="1">
        <v>434.23037699999998</v>
      </c>
      <c r="G1078" s="80">
        <f t="shared" si="33"/>
        <v>-4.8564512234662823E-3</v>
      </c>
    </row>
    <row r="1079" spans="2:7" x14ac:dyDescent="0.35">
      <c r="B1079" s="114">
        <v>44410</v>
      </c>
      <c r="C1079" s="1">
        <v>68.029999000000004</v>
      </c>
      <c r="D1079" s="116">
        <f t="shared" si="32"/>
        <v>5.6171025686001163E-3</v>
      </c>
      <c r="E1079" s="115">
        <v>44410</v>
      </c>
      <c r="F1079" s="1">
        <v>433.31933600000002</v>
      </c>
      <c r="G1079" s="80">
        <f t="shared" si="33"/>
        <v>-2.0980591139066135E-3</v>
      </c>
    </row>
    <row r="1080" spans="2:7" x14ac:dyDescent="0.35">
      <c r="B1080" s="114">
        <v>44411</v>
      </c>
      <c r="C1080" s="1">
        <v>69.930000000000007</v>
      </c>
      <c r="D1080" s="116">
        <f t="shared" si="32"/>
        <v>2.7928870026883334E-2</v>
      </c>
      <c r="E1080" s="115">
        <v>44411</v>
      </c>
      <c r="F1080" s="1">
        <v>436.844604</v>
      </c>
      <c r="G1080" s="80">
        <f t="shared" si="33"/>
        <v>8.1354966352112715E-3</v>
      </c>
    </row>
    <row r="1081" spans="2:7" x14ac:dyDescent="0.35">
      <c r="B1081" s="114">
        <v>44412</v>
      </c>
      <c r="C1081" s="1">
        <v>69.959998999999996</v>
      </c>
      <c r="D1081" s="116">
        <f t="shared" si="32"/>
        <v>4.2898612898597811E-4</v>
      </c>
      <c r="E1081" s="115">
        <v>44412</v>
      </c>
      <c r="F1081" s="1">
        <v>434.69580100000002</v>
      </c>
      <c r="G1081" s="80">
        <f t="shared" si="33"/>
        <v>-4.9189184902922291E-3</v>
      </c>
    </row>
    <row r="1082" spans="2:7" x14ac:dyDescent="0.35">
      <c r="B1082" s="114">
        <v>44413</v>
      </c>
      <c r="C1082" s="1">
        <v>70.589995999999999</v>
      </c>
      <c r="D1082" s="116">
        <f t="shared" si="32"/>
        <v>9.0051030446698984E-3</v>
      </c>
      <c r="E1082" s="115">
        <v>44413</v>
      </c>
      <c r="F1082" s="1">
        <v>437.44863900000001</v>
      </c>
      <c r="G1082" s="80">
        <f t="shared" si="33"/>
        <v>6.3327917906434916E-3</v>
      </c>
    </row>
    <row r="1083" spans="2:7" x14ac:dyDescent="0.35">
      <c r="B1083" s="114">
        <v>44414</v>
      </c>
      <c r="C1083" s="1">
        <v>70.25</v>
      </c>
      <c r="D1083" s="116">
        <f t="shared" si="32"/>
        <v>-4.8164898606878987E-3</v>
      </c>
      <c r="E1083" s="115">
        <v>44414</v>
      </c>
      <c r="F1083" s="1">
        <v>438.17150900000001</v>
      </c>
      <c r="G1083" s="80">
        <f t="shared" si="33"/>
        <v>1.6524682798247324E-3</v>
      </c>
    </row>
    <row r="1084" spans="2:7" x14ac:dyDescent="0.35">
      <c r="B1084" s="114">
        <v>44417</v>
      </c>
      <c r="C1084" s="1">
        <v>69.910004000000001</v>
      </c>
      <c r="D1084" s="116">
        <f t="shared" si="32"/>
        <v>-4.839800711743762E-3</v>
      </c>
      <c r="E1084" s="115">
        <v>44417</v>
      </c>
      <c r="F1084" s="1">
        <v>437.81503300000003</v>
      </c>
      <c r="G1084" s="80">
        <f t="shared" si="33"/>
        <v>-8.1355358045423823E-4</v>
      </c>
    </row>
    <row r="1085" spans="2:7" x14ac:dyDescent="0.35">
      <c r="B1085" s="114">
        <v>44418</v>
      </c>
      <c r="C1085" s="1">
        <v>70.239998</v>
      </c>
      <c r="D1085" s="116">
        <f t="shared" si="32"/>
        <v>4.720268647102341E-3</v>
      </c>
      <c r="E1085" s="115">
        <v>44418</v>
      </c>
      <c r="F1085" s="1">
        <v>438.35964999999999</v>
      </c>
      <c r="G1085" s="80">
        <f t="shared" si="33"/>
        <v>1.2439431242644418E-3</v>
      </c>
    </row>
    <row r="1086" spans="2:7" x14ac:dyDescent="0.35">
      <c r="B1086" s="114">
        <v>44419</v>
      </c>
      <c r="C1086" s="1">
        <v>71.389999000000003</v>
      </c>
      <c r="D1086" s="116">
        <f t="shared" si="32"/>
        <v>1.6372452060719068E-2</v>
      </c>
      <c r="E1086" s="115">
        <v>44419</v>
      </c>
      <c r="F1086" s="1">
        <v>439.44894399999998</v>
      </c>
      <c r="G1086" s="80">
        <f t="shared" si="33"/>
        <v>2.4849321784064645E-3</v>
      </c>
    </row>
    <row r="1087" spans="2:7" x14ac:dyDescent="0.35">
      <c r="B1087" s="114">
        <v>44420</v>
      </c>
      <c r="C1087" s="1">
        <v>71.209998999999996</v>
      </c>
      <c r="D1087" s="116">
        <f t="shared" si="32"/>
        <v>-2.5213615705472528E-3</v>
      </c>
      <c r="E1087" s="115">
        <v>44420</v>
      </c>
      <c r="F1087" s="1">
        <v>440.76593000000003</v>
      </c>
      <c r="G1087" s="80">
        <f t="shared" si="33"/>
        <v>2.9969033217202195E-3</v>
      </c>
    </row>
    <row r="1088" spans="2:7" x14ac:dyDescent="0.35">
      <c r="B1088" s="114">
        <v>44421</v>
      </c>
      <c r="C1088" s="1">
        <v>72.050003000000004</v>
      </c>
      <c r="D1088" s="116">
        <f t="shared" si="32"/>
        <v>1.1796152391464119E-2</v>
      </c>
      <c r="E1088" s="115">
        <v>44421</v>
      </c>
      <c r="F1088" s="1">
        <v>441.56805400000002</v>
      </c>
      <c r="G1088" s="80">
        <f t="shared" si="33"/>
        <v>1.8198412023361062E-3</v>
      </c>
    </row>
    <row r="1089" spans="2:7" x14ac:dyDescent="0.35">
      <c r="B1089" s="114">
        <v>44424</v>
      </c>
      <c r="C1089" s="1">
        <v>72.389999000000003</v>
      </c>
      <c r="D1089" s="116">
        <f t="shared" si="32"/>
        <v>4.7188894634744051E-3</v>
      </c>
      <c r="E1089" s="115">
        <v>44424</v>
      </c>
      <c r="F1089" s="1">
        <v>442.60778800000003</v>
      </c>
      <c r="G1089" s="80">
        <f t="shared" si="33"/>
        <v>2.3546404468834377E-3</v>
      </c>
    </row>
    <row r="1090" spans="2:7" x14ac:dyDescent="0.35">
      <c r="B1090" s="114">
        <v>44425</v>
      </c>
      <c r="C1090" s="1">
        <v>72.349997999999999</v>
      </c>
      <c r="D1090" s="116">
        <f t="shared" si="32"/>
        <v>-5.5257633032988057E-4</v>
      </c>
      <c r="E1090" s="115">
        <v>44425</v>
      </c>
      <c r="F1090" s="1">
        <v>439.70642099999998</v>
      </c>
      <c r="G1090" s="80">
        <f t="shared" si="33"/>
        <v>-6.5551648178410497E-3</v>
      </c>
    </row>
    <row r="1091" spans="2:7" x14ac:dyDescent="0.35">
      <c r="B1091" s="114">
        <v>44426</v>
      </c>
      <c r="C1091" s="1">
        <v>71.839995999999999</v>
      </c>
      <c r="D1091" s="116">
        <f t="shared" si="32"/>
        <v>-7.0490948735064249E-3</v>
      </c>
      <c r="E1091" s="115">
        <v>44426</v>
      </c>
      <c r="F1091" s="1">
        <v>434.893799</v>
      </c>
      <c r="G1091" s="80">
        <f t="shared" si="33"/>
        <v>-1.0945080103799477E-2</v>
      </c>
    </row>
    <row r="1092" spans="2:7" x14ac:dyDescent="0.35">
      <c r="B1092" s="114">
        <v>44427</v>
      </c>
      <c r="C1092" s="1">
        <v>71.760002</v>
      </c>
      <c r="D1092" s="116">
        <f t="shared" si="32"/>
        <v>-1.1135022891704954E-3</v>
      </c>
      <c r="E1092" s="115">
        <v>44427</v>
      </c>
      <c r="F1092" s="1">
        <v>435.56716899999998</v>
      </c>
      <c r="G1092" s="80">
        <f t="shared" si="33"/>
        <v>1.548355027246496E-3</v>
      </c>
    </row>
    <row r="1093" spans="2:7" x14ac:dyDescent="0.35">
      <c r="B1093" s="114">
        <v>44428</v>
      </c>
      <c r="C1093" s="1">
        <v>72.589995999999999</v>
      </c>
      <c r="D1093" s="116">
        <f t="shared" si="32"/>
        <v>1.1566248284106781E-2</v>
      </c>
      <c r="E1093" s="115">
        <v>44428</v>
      </c>
      <c r="F1093" s="1">
        <v>439.03302000000002</v>
      </c>
      <c r="G1093" s="80">
        <f t="shared" si="33"/>
        <v>7.957098805121474E-3</v>
      </c>
    </row>
    <row r="1094" spans="2:7" x14ac:dyDescent="0.35">
      <c r="B1094" s="114">
        <v>44431</v>
      </c>
      <c r="C1094" s="1">
        <v>71.580001999999993</v>
      </c>
      <c r="D1094" s="116">
        <f t="shared" si="32"/>
        <v>-1.3913680336888379E-2</v>
      </c>
      <c r="E1094" s="115">
        <v>44431</v>
      </c>
      <c r="F1094" s="1">
        <v>442.89498900000001</v>
      </c>
      <c r="G1094" s="80">
        <f t="shared" si="33"/>
        <v>8.7965342561249441E-3</v>
      </c>
    </row>
    <row r="1095" spans="2:7" x14ac:dyDescent="0.35">
      <c r="B1095" s="114">
        <v>44432</v>
      </c>
      <c r="C1095" s="1">
        <v>70.839995999999999</v>
      </c>
      <c r="D1095" s="116">
        <f t="shared" si="32"/>
        <v>-1.0338166796921771E-2</v>
      </c>
      <c r="E1095" s="115">
        <v>44432</v>
      </c>
      <c r="F1095" s="1">
        <v>443.59802200000001</v>
      </c>
      <c r="G1095" s="80">
        <f t="shared" si="33"/>
        <v>1.5873582168706923E-3</v>
      </c>
    </row>
    <row r="1096" spans="2:7" x14ac:dyDescent="0.35">
      <c r="B1096" s="114">
        <v>44433</v>
      </c>
      <c r="C1096" s="1">
        <v>70.930000000000007</v>
      </c>
      <c r="D1096" s="116">
        <f t="shared" ref="D1096:D1159" si="34">(C1096-C1095)/C1095</f>
        <v>1.2705251987875257E-3</v>
      </c>
      <c r="E1096" s="115">
        <v>44433</v>
      </c>
      <c r="F1096" s="1">
        <v>444.52886999999998</v>
      </c>
      <c r="G1096" s="80">
        <f t="shared" ref="G1096:G1159" si="35">(F1096-F1095)/F1095</f>
        <v>2.0984043071318498E-3</v>
      </c>
    </row>
    <row r="1097" spans="2:7" x14ac:dyDescent="0.35">
      <c r="B1097" s="114">
        <v>44434</v>
      </c>
      <c r="C1097" s="1">
        <v>70.209998999999996</v>
      </c>
      <c r="D1097" s="116">
        <f t="shared" si="34"/>
        <v>-1.0150867052023269E-2</v>
      </c>
      <c r="E1097" s="115">
        <v>44434</v>
      </c>
      <c r="F1097" s="1">
        <v>441.90472399999999</v>
      </c>
      <c r="G1097" s="80">
        <f t="shared" si="35"/>
        <v>-5.9032071415294042E-3</v>
      </c>
    </row>
    <row r="1098" spans="2:7" x14ac:dyDescent="0.35">
      <c r="B1098" s="114">
        <v>44435</v>
      </c>
      <c r="C1098" s="1">
        <v>70.709998999999996</v>
      </c>
      <c r="D1098" s="116">
        <f t="shared" si="34"/>
        <v>7.1214927662938722E-3</v>
      </c>
      <c r="E1098" s="115">
        <v>44435</v>
      </c>
      <c r="F1098" s="1">
        <v>445.855774</v>
      </c>
      <c r="G1098" s="80">
        <f t="shared" si="35"/>
        <v>8.9409544307111986E-3</v>
      </c>
    </row>
    <row r="1099" spans="2:7" x14ac:dyDescent="0.35">
      <c r="B1099" s="114">
        <v>44438</v>
      </c>
      <c r="C1099" s="1">
        <v>70.660004000000001</v>
      </c>
      <c r="D1099" s="116">
        <f t="shared" si="34"/>
        <v>-7.0704286108101309E-4</v>
      </c>
      <c r="E1099" s="115">
        <v>44438</v>
      </c>
      <c r="F1099" s="1">
        <v>447.81646699999999</v>
      </c>
      <c r="G1099" s="80">
        <f t="shared" si="35"/>
        <v>4.3975947253292545E-3</v>
      </c>
    </row>
    <row r="1100" spans="2:7" x14ac:dyDescent="0.35">
      <c r="B1100" s="114">
        <v>44439</v>
      </c>
      <c r="C1100" s="1">
        <v>70.330001999999993</v>
      </c>
      <c r="D1100" s="116">
        <f t="shared" si="34"/>
        <v>-4.6702799507343283E-3</v>
      </c>
      <c r="E1100" s="115">
        <v>44439</v>
      </c>
      <c r="F1100" s="1">
        <v>447.15301499999998</v>
      </c>
      <c r="G1100" s="80">
        <f t="shared" si="35"/>
        <v>-1.4815265826301259E-3</v>
      </c>
    </row>
    <row r="1101" spans="2:7" x14ac:dyDescent="0.35">
      <c r="B1101" s="114">
        <v>44440</v>
      </c>
      <c r="C1101" s="1">
        <v>71.529999000000004</v>
      </c>
      <c r="D1101" s="116">
        <f t="shared" si="34"/>
        <v>1.7062376878647187E-2</v>
      </c>
      <c r="E1101" s="115">
        <v>44440</v>
      </c>
      <c r="F1101" s="1">
        <v>447.39065599999998</v>
      </c>
      <c r="G1101" s="80">
        <f t="shared" si="35"/>
        <v>5.3145342204613435E-4</v>
      </c>
    </row>
    <row r="1102" spans="2:7" x14ac:dyDescent="0.35">
      <c r="B1102" s="114">
        <v>44441</v>
      </c>
      <c r="C1102" s="1">
        <v>72.099997999999999</v>
      </c>
      <c r="D1102" s="116">
        <f t="shared" si="34"/>
        <v>7.9686705993103069E-3</v>
      </c>
      <c r="E1102" s="115">
        <v>44441</v>
      </c>
      <c r="F1102" s="1">
        <v>448.76709</v>
      </c>
      <c r="G1102" s="80">
        <f t="shared" si="35"/>
        <v>3.0765819123410964E-3</v>
      </c>
    </row>
    <row r="1103" spans="2:7" x14ac:dyDescent="0.35">
      <c r="B1103" s="114">
        <v>44442</v>
      </c>
      <c r="C1103" s="1">
        <v>71.489998</v>
      </c>
      <c r="D1103" s="116">
        <f t="shared" si="34"/>
        <v>-8.4604718019548279E-3</v>
      </c>
      <c r="E1103" s="115">
        <v>44442</v>
      </c>
      <c r="F1103" s="1">
        <v>448.65817299999998</v>
      </c>
      <c r="G1103" s="80">
        <f t="shared" si="35"/>
        <v>-2.427027347304355E-4</v>
      </c>
    </row>
    <row r="1104" spans="2:7" x14ac:dyDescent="0.35">
      <c r="B1104" s="114">
        <v>44446</v>
      </c>
      <c r="C1104" s="1">
        <v>69.989998</v>
      </c>
      <c r="D1104" s="116">
        <f t="shared" si="34"/>
        <v>-2.0981956105244261E-2</v>
      </c>
      <c r="E1104" s="115">
        <v>44446</v>
      </c>
      <c r="F1104" s="1">
        <v>447.05395499999997</v>
      </c>
      <c r="G1104" s="80">
        <f t="shared" si="35"/>
        <v>-3.5755907203767869E-3</v>
      </c>
    </row>
    <row r="1105" spans="2:7" x14ac:dyDescent="0.35">
      <c r="B1105" s="114">
        <v>44447</v>
      </c>
      <c r="C1105" s="1">
        <v>70.129997000000003</v>
      </c>
      <c r="D1105" s="116">
        <f t="shared" si="34"/>
        <v>2.0002715245113038E-3</v>
      </c>
      <c r="E1105" s="115">
        <v>44447</v>
      </c>
      <c r="F1105" s="1">
        <v>446.50936899999999</v>
      </c>
      <c r="G1105" s="80">
        <f t="shared" si="35"/>
        <v>-1.2181661607265754E-3</v>
      </c>
    </row>
    <row r="1106" spans="2:7" x14ac:dyDescent="0.35">
      <c r="B1106" s="114">
        <v>44448</v>
      </c>
      <c r="C1106" s="1">
        <v>68.940002000000007</v>
      </c>
      <c r="D1106" s="116">
        <f t="shared" si="34"/>
        <v>-1.6968416525099752E-2</v>
      </c>
      <c r="E1106" s="115">
        <v>44448</v>
      </c>
      <c r="F1106" s="1">
        <v>444.598206</v>
      </c>
      <c r="G1106" s="80">
        <f t="shared" si="35"/>
        <v>-4.2802304558137673E-3</v>
      </c>
    </row>
    <row r="1107" spans="2:7" x14ac:dyDescent="0.35">
      <c r="B1107" s="114">
        <v>44449</v>
      </c>
      <c r="C1107" s="1">
        <v>67.360000999999997</v>
      </c>
      <c r="D1107" s="116">
        <f t="shared" si="34"/>
        <v>-2.2918493678024694E-2</v>
      </c>
      <c r="E1107" s="115">
        <v>44449</v>
      </c>
      <c r="F1107" s="1">
        <v>441.09274299999998</v>
      </c>
      <c r="G1107" s="80">
        <f t="shared" si="35"/>
        <v>-7.8845639786500176E-3</v>
      </c>
    </row>
    <row r="1108" spans="2:7" x14ac:dyDescent="0.35">
      <c r="B1108" s="114">
        <v>44452</v>
      </c>
      <c r="C1108" s="1">
        <v>67.610000999999997</v>
      </c>
      <c r="D1108" s="116">
        <f t="shared" si="34"/>
        <v>3.7114013700801462E-3</v>
      </c>
      <c r="E1108" s="115">
        <v>44452</v>
      </c>
      <c r="F1108" s="1">
        <v>442.22161899999998</v>
      </c>
      <c r="G1108" s="80">
        <f t="shared" si="35"/>
        <v>2.5592713049917286E-3</v>
      </c>
    </row>
    <row r="1109" spans="2:7" x14ac:dyDescent="0.35">
      <c r="B1109" s="114">
        <v>44453</v>
      </c>
      <c r="C1109" s="1">
        <v>67.730002999999996</v>
      </c>
      <c r="D1109" s="116">
        <f t="shared" si="34"/>
        <v>1.7749149271569971E-3</v>
      </c>
      <c r="E1109" s="115">
        <v>44453</v>
      </c>
      <c r="F1109" s="1">
        <v>439.83511399999998</v>
      </c>
      <c r="G1109" s="80">
        <f t="shared" si="35"/>
        <v>-5.3966267081121599E-3</v>
      </c>
    </row>
    <row r="1110" spans="2:7" x14ac:dyDescent="0.35">
      <c r="B1110" s="114">
        <v>44454</v>
      </c>
      <c r="C1110" s="1">
        <v>67.690002000000007</v>
      </c>
      <c r="D1110" s="116">
        <f t="shared" si="34"/>
        <v>-5.9059498343724446E-4</v>
      </c>
      <c r="E1110" s="115">
        <v>44454</v>
      </c>
      <c r="F1110" s="1">
        <v>443.50891100000001</v>
      </c>
      <c r="G1110" s="80">
        <f t="shared" si="35"/>
        <v>8.352668723034324E-3</v>
      </c>
    </row>
    <row r="1111" spans="2:7" x14ac:dyDescent="0.35">
      <c r="B1111" s="114">
        <v>44455</v>
      </c>
      <c r="C1111" s="1">
        <v>66.610000999999997</v>
      </c>
      <c r="D1111" s="116">
        <f t="shared" si="34"/>
        <v>-1.5955103679861169E-2</v>
      </c>
      <c r="E1111" s="115">
        <v>44455</v>
      </c>
      <c r="F1111" s="1">
        <v>442.80584700000003</v>
      </c>
      <c r="G1111" s="80">
        <f t="shared" si="35"/>
        <v>-1.585230832036165E-3</v>
      </c>
    </row>
    <row r="1112" spans="2:7" x14ac:dyDescent="0.35">
      <c r="B1112" s="114">
        <v>44456</v>
      </c>
      <c r="C1112" s="1">
        <v>65.400002000000001</v>
      </c>
      <c r="D1112" s="116">
        <f t="shared" si="34"/>
        <v>-1.8165425339056764E-2</v>
      </c>
      <c r="E1112" s="115">
        <v>44456</v>
      </c>
      <c r="F1112" s="1">
        <v>438.49246199999999</v>
      </c>
      <c r="G1112" s="80">
        <f t="shared" si="35"/>
        <v>-9.7410299101132677E-3</v>
      </c>
    </row>
    <row r="1113" spans="2:7" x14ac:dyDescent="0.35">
      <c r="B1113" s="114">
        <v>44459</v>
      </c>
      <c r="C1113" s="1">
        <v>64.470000999999996</v>
      </c>
      <c r="D1113" s="116">
        <f t="shared" si="34"/>
        <v>-1.4220198341890025E-2</v>
      </c>
      <c r="E1113" s="115">
        <v>44459</v>
      </c>
      <c r="F1113" s="1">
        <v>431.180969</v>
      </c>
      <c r="G1113" s="80">
        <f t="shared" si="35"/>
        <v>-1.6674158927730859E-2</v>
      </c>
    </row>
    <row r="1114" spans="2:7" x14ac:dyDescent="0.35">
      <c r="B1114" s="114">
        <v>44460</v>
      </c>
      <c r="C1114" s="1">
        <v>64.040001000000004</v>
      </c>
      <c r="D1114" s="116">
        <f t="shared" si="34"/>
        <v>-6.6697687812970969E-3</v>
      </c>
      <c r="E1114" s="115">
        <v>44460</v>
      </c>
      <c r="F1114" s="1">
        <v>430.77365099999997</v>
      </c>
      <c r="G1114" s="80">
        <f t="shared" si="35"/>
        <v>-9.4465672022744592E-4</v>
      </c>
    </row>
    <row r="1115" spans="2:7" x14ac:dyDescent="0.35">
      <c r="B1115" s="114">
        <v>44461</v>
      </c>
      <c r="C1115" s="1">
        <v>63.84</v>
      </c>
      <c r="D1115" s="116">
        <f t="shared" si="34"/>
        <v>-3.1230636614137516E-3</v>
      </c>
      <c r="E1115" s="115">
        <v>44461</v>
      </c>
      <c r="F1115" s="1">
        <v>434.97576900000001</v>
      </c>
      <c r="G1115" s="80">
        <f t="shared" si="35"/>
        <v>9.7548166891016311E-3</v>
      </c>
    </row>
    <row r="1116" spans="2:7" x14ac:dyDescent="0.35">
      <c r="B1116" s="114">
        <v>44462</v>
      </c>
      <c r="C1116" s="1">
        <v>63.23</v>
      </c>
      <c r="D1116" s="116">
        <f t="shared" si="34"/>
        <v>-9.5551378446116306E-3</v>
      </c>
      <c r="E1116" s="115">
        <v>44462</v>
      </c>
      <c r="F1116" s="1">
        <v>440.26071200000001</v>
      </c>
      <c r="G1116" s="80">
        <f t="shared" si="35"/>
        <v>1.2149971048157394E-2</v>
      </c>
    </row>
    <row r="1117" spans="2:7" x14ac:dyDescent="0.35">
      <c r="B1117" s="114">
        <v>44463</v>
      </c>
      <c r="C1117" s="1">
        <v>62.860000999999997</v>
      </c>
      <c r="D1117" s="116">
        <f t="shared" si="34"/>
        <v>-5.8516368812272651E-3</v>
      </c>
      <c r="E1117" s="115">
        <v>44463</v>
      </c>
      <c r="F1117" s="1">
        <v>440.98593099999999</v>
      </c>
      <c r="G1117" s="80">
        <f t="shared" si="35"/>
        <v>1.6472489600661468E-3</v>
      </c>
    </row>
    <row r="1118" spans="2:7" x14ac:dyDescent="0.35">
      <c r="B1118" s="114">
        <v>44466</v>
      </c>
      <c r="C1118" s="1">
        <v>63.23</v>
      </c>
      <c r="D1118" s="116">
        <f t="shared" si="34"/>
        <v>5.8860800845357926E-3</v>
      </c>
      <c r="E1118" s="115">
        <v>44466</v>
      </c>
      <c r="F1118" s="1">
        <v>439.72430400000002</v>
      </c>
      <c r="G1118" s="80">
        <f t="shared" si="35"/>
        <v>-2.8609234701412185E-3</v>
      </c>
    </row>
    <row r="1119" spans="2:7" x14ac:dyDescent="0.35">
      <c r="B1119" s="114">
        <v>44467</v>
      </c>
      <c r="C1119" s="1">
        <v>62.279998999999997</v>
      </c>
      <c r="D1119" s="116">
        <f t="shared" si="34"/>
        <v>-1.5024529495492652E-2</v>
      </c>
      <c r="E1119" s="115">
        <v>44467</v>
      </c>
      <c r="F1119" s="1">
        <v>430.86303700000002</v>
      </c>
      <c r="G1119" s="80">
        <f t="shared" si="35"/>
        <v>-2.0151869977148223E-2</v>
      </c>
    </row>
    <row r="1120" spans="2:7" x14ac:dyDescent="0.35">
      <c r="B1120" s="114">
        <v>44468</v>
      </c>
      <c r="C1120" s="1">
        <v>63.540000999999997</v>
      </c>
      <c r="D1120" s="116">
        <f t="shared" si="34"/>
        <v>2.0231246310713654E-2</v>
      </c>
      <c r="E1120" s="115">
        <v>44468</v>
      </c>
      <c r="F1120" s="1">
        <v>431.588257</v>
      </c>
      <c r="G1120" s="80">
        <f t="shared" si="35"/>
        <v>1.6831798918039442E-3</v>
      </c>
    </row>
    <row r="1121" spans="2:7" x14ac:dyDescent="0.35">
      <c r="B1121" s="114">
        <v>44469</v>
      </c>
      <c r="C1121" s="1">
        <v>62.759998000000003</v>
      </c>
      <c r="D1121" s="116">
        <f t="shared" si="34"/>
        <v>-1.2275778843629442E-2</v>
      </c>
      <c r="E1121" s="115">
        <v>44469</v>
      </c>
      <c r="F1121" s="1">
        <v>426.31323200000003</v>
      </c>
      <c r="G1121" s="80">
        <f t="shared" si="35"/>
        <v>-1.2222355252821374E-2</v>
      </c>
    </row>
    <row r="1122" spans="2:7" x14ac:dyDescent="0.35">
      <c r="B1122" s="114">
        <v>44470</v>
      </c>
      <c r="C1122" s="1">
        <v>63.150002000000001</v>
      </c>
      <c r="D1122" s="116">
        <f t="shared" si="34"/>
        <v>6.2142130724732901E-3</v>
      </c>
      <c r="E1122" s="115">
        <v>44470</v>
      </c>
      <c r="F1122" s="1">
        <v>431.37960800000002</v>
      </c>
      <c r="G1122" s="80">
        <f t="shared" si="35"/>
        <v>1.1884163145093257E-2</v>
      </c>
    </row>
    <row r="1123" spans="2:7" x14ac:dyDescent="0.35">
      <c r="B1123" s="114">
        <v>44473</v>
      </c>
      <c r="C1123" s="1">
        <v>64.449996999999996</v>
      </c>
      <c r="D1123" s="116">
        <f t="shared" si="34"/>
        <v>2.0585826743124973E-2</v>
      </c>
      <c r="E1123" s="115">
        <v>44473</v>
      </c>
      <c r="F1123" s="1">
        <v>425.81652800000001</v>
      </c>
      <c r="G1123" s="80">
        <f t="shared" si="35"/>
        <v>-1.2896019878621646E-2</v>
      </c>
    </row>
    <row r="1124" spans="2:7" x14ac:dyDescent="0.35">
      <c r="B1124" s="114">
        <v>44474</v>
      </c>
      <c r="C1124" s="1">
        <v>64.849997999999999</v>
      </c>
      <c r="D1124" s="116">
        <f t="shared" si="34"/>
        <v>6.2063773253550839E-3</v>
      </c>
      <c r="E1124" s="115">
        <v>44474</v>
      </c>
      <c r="F1124" s="1">
        <v>430.24713100000002</v>
      </c>
      <c r="G1124" s="80">
        <f t="shared" si="35"/>
        <v>1.040495778970801E-2</v>
      </c>
    </row>
    <row r="1125" spans="2:7" x14ac:dyDescent="0.35">
      <c r="B1125" s="114">
        <v>44475</v>
      </c>
      <c r="C1125" s="1">
        <v>66.120002999999997</v>
      </c>
      <c r="D1125" s="116">
        <f t="shared" si="34"/>
        <v>1.9583732292482069E-2</v>
      </c>
      <c r="E1125" s="115">
        <v>44475</v>
      </c>
      <c r="F1125" s="1">
        <v>432.03524800000002</v>
      </c>
      <c r="G1125" s="80">
        <f t="shared" si="35"/>
        <v>4.1560230647999363E-3</v>
      </c>
    </row>
    <row r="1126" spans="2:7" x14ac:dyDescent="0.35">
      <c r="B1126" s="114">
        <v>44476</v>
      </c>
      <c r="C1126" s="1">
        <v>65.019997000000004</v>
      </c>
      <c r="D1126" s="116">
        <f t="shared" si="34"/>
        <v>-1.6636508622057889E-2</v>
      </c>
      <c r="E1126" s="115">
        <v>44476</v>
      </c>
      <c r="F1126" s="1">
        <v>435.77050800000001</v>
      </c>
      <c r="G1126" s="80">
        <f t="shared" si="35"/>
        <v>8.6457297576793598E-3</v>
      </c>
    </row>
    <row r="1127" spans="2:7" x14ac:dyDescent="0.35">
      <c r="B1127" s="114">
        <v>44477</v>
      </c>
      <c r="C1127" s="1">
        <v>63.990001999999997</v>
      </c>
      <c r="D1127" s="116">
        <f t="shared" si="34"/>
        <v>-1.5841203437767102E-2</v>
      </c>
      <c r="E1127" s="115">
        <v>44477</v>
      </c>
      <c r="F1127" s="1">
        <v>434.97576900000001</v>
      </c>
      <c r="G1127" s="80">
        <f t="shared" si="35"/>
        <v>-1.8237558196572421E-3</v>
      </c>
    </row>
    <row r="1128" spans="2:7" x14ac:dyDescent="0.35">
      <c r="B1128" s="114">
        <v>44480</v>
      </c>
      <c r="C1128" s="1">
        <v>63.119999</v>
      </c>
      <c r="D1128" s="116">
        <f t="shared" si="34"/>
        <v>-1.359592081275442E-2</v>
      </c>
      <c r="E1128" s="115">
        <v>44480</v>
      </c>
      <c r="F1128" s="1">
        <v>431.82666</v>
      </c>
      <c r="G1128" s="80">
        <f t="shared" si="35"/>
        <v>-7.2397343126485965E-3</v>
      </c>
    </row>
    <row r="1129" spans="2:7" x14ac:dyDescent="0.35">
      <c r="B1129" s="114">
        <v>44481</v>
      </c>
      <c r="C1129" s="1">
        <v>63.66</v>
      </c>
      <c r="D1129" s="116">
        <f t="shared" si="34"/>
        <v>8.5551490582247407E-3</v>
      </c>
      <c r="E1129" s="115">
        <v>44481</v>
      </c>
      <c r="F1129" s="1">
        <v>430.76370200000002</v>
      </c>
      <c r="G1129" s="80">
        <f t="shared" si="35"/>
        <v>-2.4615386182964723E-3</v>
      </c>
    </row>
    <row r="1130" spans="2:7" x14ac:dyDescent="0.35">
      <c r="B1130" s="114">
        <v>44482</v>
      </c>
      <c r="C1130" s="1">
        <v>64.150002000000001</v>
      </c>
      <c r="D1130" s="116">
        <f t="shared" si="34"/>
        <v>7.6971724787936553E-3</v>
      </c>
      <c r="E1130" s="115">
        <v>44482</v>
      </c>
      <c r="F1130" s="1">
        <v>432.31341600000002</v>
      </c>
      <c r="G1130" s="80">
        <f t="shared" si="35"/>
        <v>3.5975965310094636E-3</v>
      </c>
    </row>
    <row r="1131" spans="2:7" x14ac:dyDescent="0.35">
      <c r="B1131" s="114">
        <v>44483</v>
      </c>
      <c r="C1131" s="1">
        <v>64.769997000000004</v>
      </c>
      <c r="D1131" s="116">
        <f t="shared" si="34"/>
        <v>9.6647697688302947E-3</v>
      </c>
      <c r="E1131" s="115">
        <v>44483</v>
      </c>
      <c r="F1131" s="1">
        <v>439.58520499999997</v>
      </c>
      <c r="G1131" s="80">
        <f t="shared" si="35"/>
        <v>1.6820641531975856E-2</v>
      </c>
    </row>
    <row r="1132" spans="2:7" x14ac:dyDescent="0.35">
      <c r="B1132" s="114">
        <v>44484</v>
      </c>
      <c r="C1132" s="1">
        <v>64.569999999999993</v>
      </c>
      <c r="D1132" s="116">
        <f t="shared" si="34"/>
        <v>-3.0878031382340562E-3</v>
      </c>
      <c r="E1132" s="115">
        <v>44484</v>
      </c>
      <c r="F1132" s="1">
        <v>442.93301400000001</v>
      </c>
      <c r="G1132" s="80">
        <f t="shared" si="35"/>
        <v>7.6158363883062005E-3</v>
      </c>
    </row>
    <row r="1133" spans="2:7" x14ac:dyDescent="0.35">
      <c r="B1133" s="114">
        <v>44487</v>
      </c>
      <c r="C1133" s="1">
        <v>63.869999</v>
      </c>
      <c r="D1133" s="116">
        <f t="shared" si="34"/>
        <v>-1.0840963295648029E-2</v>
      </c>
      <c r="E1133" s="115">
        <v>44487</v>
      </c>
      <c r="F1133" s="1">
        <v>444.24432400000001</v>
      </c>
      <c r="G1133" s="80">
        <f t="shared" si="35"/>
        <v>2.9605153794203106E-3</v>
      </c>
    </row>
    <row r="1134" spans="2:7" x14ac:dyDescent="0.35">
      <c r="B1134" s="114">
        <v>44488</v>
      </c>
      <c r="C1134" s="1">
        <v>64.559997999999993</v>
      </c>
      <c r="D1134" s="116">
        <f t="shared" si="34"/>
        <v>1.0803178500127943E-2</v>
      </c>
      <c r="E1134" s="115">
        <v>44488</v>
      </c>
      <c r="F1134" s="1">
        <v>447.67160000000001</v>
      </c>
      <c r="G1134" s="80">
        <f t="shared" si="35"/>
        <v>7.7148447708698378E-3</v>
      </c>
    </row>
    <row r="1135" spans="2:7" x14ac:dyDescent="0.35">
      <c r="B1135" s="114">
        <v>44489</v>
      </c>
      <c r="C1135" s="1">
        <v>65.25</v>
      </c>
      <c r="D1135" s="116">
        <f t="shared" si="34"/>
        <v>1.0687763652037396E-2</v>
      </c>
      <c r="E1135" s="115">
        <v>44489</v>
      </c>
      <c r="F1135" s="1">
        <v>449.42993200000001</v>
      </c>
      <c r="G1135" s="80">
        <f t="shared" si="35"/>
        <v>3.9277273787302917E-3</v>
      </c>
    </row>
    <row r="1136" spans="2:7" x14ac:dyDescent="0.35">
      <c r="B1136" s="114">
        <v>44490</v>
      </c>
      <c r="C1136" s="1">
        <v>65.800003000000004</v>
      </c>
      <c r="D1136" s="116">
        <f t="shared" si="34"/>
        <v>8.4291647509579133E-3</v>
      </c>
      <c r="E1136" s="115">
        <v>44490</v>
      </c>
      <c r="F1136" s="1">
        <v>450.60217299999999</v>
      </c>
      <c r="G1136" s="80">
        <f t="shared" si="35"/>
        <v>2.6082842208203999E-3</v>
      </c>
    </row>
    <row r="1137" spans="2:7" x14ac:dyDescent="0.35">
      <c r="B1137" s="114">
        <v>44491</v>
      </c>
      <c r="C1137" s="1">
        <v>66.330001999999993</v>
      </c>
      <c r="D1137" s="116">
        <f t="shared" si="34"/>
        <v>8.0546956813966931E-3</v>
      </c>
      <c r="E1137" s="115">
        <v>44491</v>
      </c>
      <c r="F1137" s="1">
        <v>450.13525399999997</v>
      </c>
      <c r="G1137" s="80">
        <f t="shared" si="35"/>
        <v>-1.0362111591503988E-3</v>
      </c>
    </row>
    <row r="1138" spans="2:7" x14ac:dyDescent="0.35">
      <c r="B1138" s="114">
        <v>44494</v>
      </c>
      <c r="C1138" s="1">
        <v>66.440002000000007</v>
      </c>
      <c r="D1138" s="116">
        <f t="shared" si="34"/>
        <v>1.6583747426995954E-3</v>
      </c>
      <c r="E1138" s="115">
        <v>44494</v>
      </c>
      <c r="F1138" s="1">
        <v>452.54925500000002</v>
      </c>
      <c r="G1138" s="80">
        <f t="shared" si="35"/>
        <v>5.3628347892076935E-3</v>
      </c>
    </row>
    <row r="1139" spans="2:7" x14ac:dyDescent="0.35">
      <c r="B1139" s="114">
        <v>44495</v>
      </c>
      <c r="C1139" s="1">
        <v>66.319999999999993</v>
      </c>
      <c r="D1139" s="116">
        <f t="shared" si="34"/>
        <v>-1.8061709269667646E-3</v>
      </c>
      <c r="E1139" s="115">
        <v>44495</v>
      </c>
      <c r="F1139" s="1">
        <v>452.95654300000001</v>
      </c>
      <c r="G1139" s="80">
        <f t="shared" si="35"/>
        <v>8.9998601367710586E-4</v>
      </c>
    </row>
    <row r="1140" spans="2:7" x14ac:dyDescent="0.35">
      <c r="B1140" s="114">
        <v>44496</v>
      </c>
      <c r="C1140" s="1">
        <v>66.129997000000003</v>
      </c>
      <c r="D1140" s="116">
        <f t="shared" si="34"/>
        <v>-2.864942702050515E-3</v>
      </c>
      <c r="E1140" s="115">
        <v>44496</v>
      </c>
      <c r="F1140" s="1">
        <v>450.94986</v>
      </c>
      <c r="G1140" s="80">
        <f t="shared" si="35"/>
        <v>-4.4301887918638799E-3</v>
      </c>
    </row>
    <row r="1141" spans="2:7" x14ac:dyDescent="0.35">
      <c r="B1141" s="114">
        <v>44497</v>
      </c>
      <c r="C1141" s="1">
        <v>66.790001000000004</v>
      </c>
      <c r="D1141" s="116">
        <f t="shared" si="34"/>
        <v>9.9804026907789022E-3</v>
      </c>
      <c r="E1141" s="115">
        <v>44497</v>
      </c>
      <c r="F1141" s="1">
        <v>455.30102499999998</v>
      </c>
      <c r="G1141" s="80">
        <f t="shared" si="35"/>
        <v>9.6488886813269666E-3</v>
      </c>
    </row>
    <row r="1142" spans="2:7" x14ac:dyDescent="0.35">
      <c r="B1142" s="114">
        <v>44498</v>
      </c>
      <c r="C1142" s="1">
        <v>66.379997000000003</v>
      </c>
      <c r="D1142" s="116">
        <f t="shared" si="34"/>
        <v>-6.138703306801877E-3</v>
      </c>
      <c r="E1142" s="115">
        <v>44498</v>
      </c>
      <c r="F1142" s="1">
        <v>456.22488399999997</v>
      </c>
      <c r="G1142" s="80">
        <f t="shared" si="35"/>
        <v>2.0291168903034933E-3</v>
      </c>
    </row>
    <row r="1143" spans="2:7" x14ac:dyDescent="0.35">
      <c r="B1143" s="114">
        <v>44501</v>
      </c>
      <c r="C1143" s="1">
        <v>67.510002</v>
      </c>
      <c r="D1143" s="116">
        <f t="shared" si="34"/>
        <v>1.7023275852211878E-2</v>
      </c>
      <c r="E1143" s="115">
        <v>44501</v>
      </c>
      <c r="F1143" s="1">
        <v>457.00967400000002</v>
      </c>
      <c r="G1143" s="80">
        <f t="shared" si="35"/>
        <v>1.7201823651514013E-3</v>
      </c>
    </row>
    <row r="1144" spans="2:7" x14ac:dyDescent="0.35">
      <c r="B1144" s="114">
        <v>44502</v>
      </c>
      <c r="C1144" s="1">
        <v>66.400002000000001</v>
      </c>
      <c r="D1144" s="116">
        <f t="shared" si="34"/>
        <v>-1.6442008104221348E-2</v>
      </c>
      <c r="E1144" s="115">
        <v>44502</v>
      </c>
      <c r="F1144" s="1">
        <v>458.85742199999999</v>
      </c>
      <c r="G1144" s="80">
        <f t="shared" si="35"/>
        <v>4.0431266669422126E-3</v>
      </c>
    </row>
    <row r="1145" spans="2:7" x14ac:dyDescent="0.35">
      <c r="B1145" s="114">
        <v>44503</v>
      </c>
      <c r="C1145" s="1">
        <v>67.610000999999997</v>
      </c>
      <c r="D1145" s="116">
        <f t="shared" si="34"/>
        <v>1.8222875957142233E-2</v>
      </c>
      <c r="E1145" s="115">
        <v>44503</v>
      </c>
      <c r="F1145" s="1">
        <v>461.65884399999999</v>
      </c>
      <c r="G1145" s="80">
        <f t="shared" si="35"/>
        <v>6.1052123506896271E-3</v>
      </c>
    </row>
    <row r="1146" spans="2:7" x14ac:dyDescent="0.35">
      <c r="B1146" s="114">
        <v>44504</v>
      </c>
      <c r="C1146" s="1">
        <v>65.669998000000007</v>
      </c>
      <c r="D1146" s="116">
        <f t="shared" si="34"/>
        <v>-2.8694024128175805E-2</v>
      </c>
      <c r="E1146" s="115">
        <v>44504</v>
      </c>
      <c r="F1146" s="1">
        <v>463.83444200000002</v>
      </c>
      <c r="G1146" s="80">
        <f t="shared" si="35"/>
        <v>4.7125664942314774E-3</v>
      </c>
    </row>
    <row r="1147" spans="2:7" x14ac:dyDescent="0.35">
      <c r="B1147" s="114">
        <v>44505</v>
      </c>
      <c r="C1147" s="1">
        <v>66.099997999999999</v>
      </c>
      <c r="D1147" s="116">
        <f t="shared" si="34"/>
        <v>6.5478911694194439E-3</v>
      </c>
      <c r="E1147" s="115">
        <v>44505</v>
      </c>
      <c r="F1147" s="1">
        <v>465.44372600000003</v>
      </c>
      <c r="G1147" s="80">
        <f t="shared" si="35"/>
        <v>3.4695224292981726E-3</v>
      </c>
    </row>
    <row r="1148" spans="2:7" x14ac:dyDescent="0.35">
      <c r="B1148" s="114">
        <v>44508</v>
      </c>
      <c r="C1148" s="1">
        <v>64.739998</v>
      </c>
      <c r="D1148" s="116">
        <f t="shared" si="34"/>
        <v>-2.0574887158090374E-2</v>
      </c>
      <c r="E1148" s="115">
        <v>44508</v>
      </c>
      <c r="F1148" s="1">
        <v>465.84112499999998</v>
      </c>
      <c r="G1148" s="80">
        <f t="shared" si="35"/>
        <v>8.5380676073384281E-4</v>
      </c>
    </row>
    <row r="1149" spans="2:7" x14ac:dyDescent="0.35">
      <c r="B1149" s="114">
        <v>44509</v>
      </c>
      <c r="C1149" s="1">
        <v>64.620002999999997</v>
      </c>
      <c r="D1149" s="116">
        <f t="shared" si="34"/>
        <v>-1.8534909438829913E-3</v>
      </c>
      <c r="E1149" s="115">
        <v>44509</v>
      </c>
      <c r="F1149" s="1">
        <v>464.301331</v>
      </c>
      <c r="G1149" s="80">
        <f t="shared" si="35"/>
        <v>-3.3054058934791817E-3</v>
      </c>
    </row>
    <row r="1150" spans="2:7" x14ac:dyDescent="0.35">
      <c r="B1150" s="114">
        <v>44510</v>
      </c>
      <c r="C1150" s="1">
        <v>66.430000000000007</v>
      </c>
      <c r="D1150" s="116">
        <f t="shared" si="34"/>
        <v>2.8009856328852382E-2</v>
      </c>
      <c r="E1150" s="115">
        <v>44510</v>
      </c>
      <c r="F1150" s="1">
        <v>460.566101</v>
      </c>
      <c r="G1150" s="80">
        <f t="shared" si="35"/>
        <v>-8.0448401729867128E-3</v>
      </c>
    </row>
    <row r="1151" spans="2:7" x14ac:dyDescent="0.35">
      <c r="B1151" s="114">
        <v>44511</v>
      </c>
      <c r="C1151" s="1">
        <v>65.559997999999993</v>
      </c>
      <c r="D1151" s="116">
        <f t="shared" si="34"/>
        <v>-1.3096522655426971E-2</v>
      </c>
      <c r="E1151" s="115">
        <v>44511</v>
      </c>
      <c r="F1151" s="1">
        <v>460.71508799999998</v>
      </c>
      <c r="G1151" s="80">
        <f t="shared" si="35"/>
        <v>3.2348668231658865E-4</v>
      </c>
    </row>
    <row r="1152" spans="2:7" x14ac:dyDescent="0.35">
      <c r="B1152" s="114">
        <v>44512</v>
      </c>
      <c r="C1152" s="1">
        <v>65.040001000000004</v>
      </c>
      <c r="D1152" s="116">
        <f t="shared" si="34"/>
        <v>-7.9316201321420025E-3</v>
      </c>
      <c r="E1152" s="115">
        <v>44512</v>
      </c>
      <c r="F1152" s="1">
        <v>464.19201700000002</v>
      </c>
      <c r="G1152" s="80">
        <f t="shared" si="35"/>
        <v>7.5468094936800532E-3</v>
      </c>
    </row>
    <row r="1153" spans="2:7" x14ac:dyDescent="0.35">
      <c r="B1153" s="114">
        <v>44515</v>
      </c>
      <c r="C1153" s="1">
        <v>66.120002999999997</v>
      </c>
      <c r="D1153" s="116">
        <f t="shared" si="34"/>
        <v>1.6605196546660466E-2</v>
      </c>
      <c r="E1153" s="115">
        <v>44515</v>
      </c>
      <c r="F1153" s="1">
        <v>464.35098299999999</v>
      </c>
      <c r="G1153" s="80">
        <f t="shared" si="35"/>
        <v>3.4245741886587412E-4</v>
      </c>
    </row>
    <row r="1154" spans="2:7" x14ac:dyDescent="0.35">
      <c r="B1154" s="114">
        <v>44516</v>
      </c>
      <c r="C1154" s="1">
        <v>64.589995999999999</v>
      </c>
      <c r="D1154" s="116">
        <f t="shared" si="34"/>
        <v>-2.3139850734731481E-2</v>
      </c>
      <c r="E1154" s="115">
        <v>44516</v>
      </c>
      <c r="F1154" s="1">
        <v>466.18881199999998</v>
      </c>
      <c r="G1154" s="80">
        <f t="shared" si="35"/>
        <v>3.9578445341635019E-3</v>
      </c>
    </row>
    <row r="1155" spans="2:7" x14ac:dyDescent="0.35">
      <c r="B1155" s="114">
        <v>44517</v>
      </c>
      <c r="C1155" s="1">
        <v>64.540001000000004</v>
      </c>
      <c r="D1155" s="116">
        <f t="shared" si="34"/>
        <v>-7.7403627645364109E-4</v>
      </c>
      <c r="E1155" s="115">
        <v>44517</v>
      </c>
      <c r="F1155" s="1">
        <v>465.05633499999999</v>
      </c>
      <c r="G1155" s="80">
        <f t="shared" si="35"/>
        <v>-2.4292238913704227E-3</v>
      </c>
    </row>
    <row r="1156" spans="2:7" x14ac:dyDescent="0.35">
      <c r="B1156" s="114">
        <v>44518</v>
      </c>
      <c r="C1156" s="1">
        <v>64.5</v>
      </c>
      <c r="D1156" s="116">
        <f t="shared" si="34"/>
        <v>-6.1978616951065323E-4</v>
      </c>
      <c r="E1156" s="115">
        <v>44518</v>
      </c>
      <c r="F1156" s="1">
        <v>466.63586400000003</v>
      </c>
      <c r="G1156" s="80">
        <f t="shared" si="35"/>
        <v>3.3964250804153361E-3</v>
      </c>
    </row>
    <row r="1157" spans="2:7" x14ac:dyDescent="0.35">
      <c r="B1157" s="114">
        <v>44519</v>
      </c>
      <c r="C1157" s="1">
        <v>65.239998</v>
      </c>
      <c r="D1157" s="116">
        <f t="shared" si="34"/>
        <v>1.1472837209302325E-2</v>
      </c>
      <c r="E1157" s="115">
        <v>44519</v>
      </c>
      <c r="F1157" s="1">
        <v>465.80139200000002</v>
      </c>
      <c r="G1157" s="80">
        <f t="shared" si="35"/>
        <v>-1.7882723219062415E-3</v>
      </c>
    </row>
    <row r="1158" spans="2:7" x14ac:dyDescent="0.35">
      <c r="B1158" s="114">
        <v>44522</v>
      </c>
      <c r="C1158" s="1">
        <v>66.459998999999996</v>
      </c>
      <c r="D1158" s="116">
        <f t="shared" si="34"/>
        <v>1.8700199837529061E-2</v>
      </c>
      <c r="E1158" s="115">
        <v>44522</v>
      </c>
      <c r="F1158" s="1">
        <v>464.49008199999997</v>
      </c>
      <c r="G1158" s="80">
        <f t="shared" si="35"/>
        <v>-2.815169775190471E-3</v>
      </c>
    </row>
    <row r="1159" spans="2:7" x14ac:dyDescent="0.35">
      <c r="B1159" s="114">
        <v>44523</v>
      </c>
      <c r="C1159" s="1">
        <v>67.150002000000001</v>
      </c>
      <c r="D1159" s="116">
        <f t="shared" si="34"/>
        <v>1.0382230068947253E-2</v>
      </c>
      <c r="E1159" s="115">
        <v>44523</v>
      </c>
      <c r="F1159" s="1">
        <v>465.10598800000002</v>
      </c>
      <c r="G1159" s="80">
        <f t="shared" si="35"/>
        <v>1.3259831024767764E-3</v>
      </c>
    </row>
    <row r="1160" spans="2:7" x14ac:dyDescent="0.35">
      <c r="B1160" s="114">
        <v>44524</v>
      </c>
      <c r="C1160" s="1">
        <v>66.839995999999999</v>
      </c>
      <c r="D1160" s="116">
        <f t="shared" ref="D1160:D1223" si="36">(C1160-C1159)/C1159</f>
        <v>-4.6166193710612449E-3</v>
      </c>
      <c r="E1160" s="115">
        <v>44524</v>
      </c>
      <c r="F1160" s="1">
        <v>466.34774800000002</v>
      </c>
      <c r="G1160" s="80">
        <f t="shared" ref="G1160:G1223" si="37">(F1160-F1159)/F1159</f>
        <v>2.66984307241385E-3</v>
      </c>
    </row>
    <row r="1161" spans="2:7" x14ac:dyDescent="0.35">
      <c r="B1161" s="114">
        <v>44526</v>
      </c>
      <c r="C1161" s="1">
        <v>64.980002999999996</v>
      </c>
      <c r="D1161" s="116">
        <f t="shared" si="36"/>
        <v>-2.7827545052516205E-2</v>
      </c>
      <c r="E1161" s="115">
        <v>44526</v>
      </c>
      <c r="F1161" s="1">
        <v>455.94674700000002</v>
      </c>
      <c r="G1161" s="80">
        <f t="shared" si="37"/>
        <v>-2.2303101161324806E-2</v>
      </c>
    </row>
    <row r="1162" spans="2:7" x14ac:dyDescent="0.35">
      <c r="B1162" s="114">
        <v>44529</v>
      </c>
      <c r="C1162" s="1">
        <v>66.120002999999997</v>
      </c>
      <c r="D1162" s="116">
        <f t="shared" si="36"/>
        <v>1.7543858839157035E-2</v>
      </c>
      <c r="E1162" s="115">
        <v>44529</v>
      </c>
      <c r="F1162" s="1">
        <v>461.53964200000001</v>
      </c>
      <c r="G1162" s="80">
        <f t="shared" si="37"/>
        <v>1.2266553137618938E-2</v>
      </c>
    </row>
    <row r="1163" spans="2:7" x14ac:dyDescent="0.35">
      <c r="B1163" s="114">
        <v>44530</v>
      </c>
      <c r="C1163" s="1">
        <v>64.120002999999997</v>
      </c>
      <c r="D1163" s="116">
        <f t="shared" si="36"/>
        <v>-3.0248032505382678E-2</v>
      </c>
      <c r="E1163" s="115">
        <v>44530</v>
      </c>
      <c r="F1163" s="1">
        <v>452.55920400000002</v>
      </c>
      <c r="G1163" s="80">
        <f t="shared" si="37"/>
        <v>-1.9457565900698932E-2</v>
      </c>
    </row>
    <row r="1164" spans="2:7" x14ac:dyDescent="0.35">
      <c r="B1164" s="114">
        <v>44531</v>
      </c>
      <c r="C1164" s="1">
        <v>64.269997000000004</v>
      </c>
      <c r="D1164" s="116">
        <f t="shared" si="36"/>
        <v>2.3392700090797973E-3</v>
      </c>
      <c r="E1164" s="115">
        <v>44531</v>
      </c>
      <c r="F1164" s="1">
        <v>447.53250100000002</v>
      </c>
      <c r="G1164" s="80">
        <f t="shared" si="37"/>
        <v>-1.1107282661739871E-2</v>
      </c>
    </row>
    <row r="1165" spans="2:7" x14ac:dyDescent="0.35">
      <c r="B1165" s="114">
        <v>44532</v>
      </c>
      <c r="C1165" s="1">
        <v>65.370002999999997</v>
      </c>
      <c r="D1165" s="116">
        <f t="shared" si="36"/>
        <v>1.7115389004919251E-2</v>
      </c>
      <c r="E1165" s="115">
        <v>44532</v>
      </c>
      <c r="F1165" s="1">
        <v>454.38705399999998</v>
      </c>
      <c r="G1165" s="80">
        <f t="shared" si="37"/>
        <v>1.531632447852084E-2</v>
      </c>
    </row>
    <row r="1166" spans="2:7" x14ac:dyDescent="0.35">
      <c r="B1166" s="114">
        <v>44533</v>
      </c>
      <c r="C1166" s="1">
        <v>65.809997999999993</v>
      </c>
      <c r="D1166" s="116">
        <f t="shared" si="36"/>
        <v>6.7308395258907387E-3</v>
      </c>
      <c r="E1166" s="115">
        <v>44533</v>
      </c>
      <c r="F1166" s="1">
        <v>450.433289</v>
      </c>
      <c r="G1166" s="80">
        <f t="shared" si="37"/>
        <v>-8.7013152447780254E-3</v>
      </c>
    </row>
    <row r="1167" spans="2:7" x14ac:dyDescent="0.35">
      <c r="B1167" s="114">
        <v>44536</v>
      </c>
      <c r="C1167" s="1">
        <v>67.080001999999993</v>
      </c>
      <c r="D1167" s="116">
        <f t="shared" si="36"/>
        <v>1.929804039805624E-2</v>
      </c>
      <c r="E1167" s="115">
        <v>44536</v>
      </c>
      <c r="F1167" s="1">
        <v>455.76791400000002</v>
      </c>
      <c r="G1167" s="80">
        <f t="shared" si="37"/>
        <v>1.184331871173051E-2</v>
      </c>
    </row>
    <row r="1168" spans="2:7" x14ac:dyDescent="0.35">
      <c r="B1168" s="114">
        <v>44537</v>
      </c>
      <c r="C1168" s="1">
        <v>66.919998000000007</v>
      </c>
      <c r="D1168" s="116">
        <f t="shared" si="36"/>
        <v>-2.3852712467120453E-3</v>
      </c>
      <c r="E1168" s="115">
        <v>44537</v>
      </c>
      <c r="F1168" s="1">
        <v>465.195404</v>
      </c>
      <c r="G1168" s="80">
        <f t="shared" si="37"/>
        <v>2.0684847946536179E-2</v>
      </c>
    </row>
    <row r="1169" spans="2:7" x14ac:dyDescent="0.35">
      <c r="B1169" s="114">
        <v>44538</v>
      </c>
      <c r="C1169" s="1">
        <v>67.180000000000007</v>
      </c>
      <c r="D1169" s="116">
        <f t="shared" si="36"/>
        <v>3.8852661053576246E-3</v>
      </c>
      <c r="E1169" s="115">
        <v>44538</v>
      </c>
      <c r="F1169" s="1">
        <v>466.42721599999999</v>
      </c>
      <c r="G1169" s="80">
        <f t="shared" si="37"/>
        <v>2.6479453352466716E-3</v>
      </c>
    </row>
    <row r="1170" spans="2:7" x14ac:dyDescent="0.35">
      <c r="B1170" s="114">
        <v>44539</v>
      </c>
      <c r="C1170" s="1">
        <v>67.080001999999993</v>
      </c>
      <c r="D1170" s="116">
        <f t="shared" si="36"/>
        <v>-1.4885084846682579E-3</v>
      </c>
      <c r="E1170" s="115">
        <v>44539</v>
      </c>
      <c r="F1170" s="1">
        <v>463.27813700000002</v>
      </c>
      <c r="G1170" s="80">
        <f t="shared" si="37"/>
        <v>-6.7514906763073024E-3</v>
      </c>
    </row>
    <row r="1171" spans="2:7" x14ac:dyDescent="0.35">
      <c r="B1171" s="114">
        <v>44540</v>
      </c>
      <c r="C1171" s="1">
        <v>67.279999000000004</v>
      </c>
      <c r="D1171" s="116">
        <f t="shared" si="36"/>
        <v>2.9814697978096426E-3</v>
      </c>
      <c r="E1171" s="115">
        <v>44540</v>
      </c>
      <c r="F1171" s="1">
        <v>467.63919099999998</v>
      </c>
      <c r="G1171" s="80">
        <f t="shared" si="37"/>
        <v>9.4134681775409727E-3</v>
      </c>
    </row>
    <row r="1172" spans="2:7" x14ac:dyDescent="0.35">
      <c r="B1172" s="114">
        <v>44543</v>
      </c>
      <c r="C1172" s="1">
        <v>68.459998999999996</v>
      </c>
      <c r="D1172" s="116">
        <f t="shared" si="36"/>
        <v>1.7538644731549306E-2</v>
      </c>
      <c r="E1172" s="115">
        <v>44543</v>
      </c>
      <c r="F1172" s="1">
        <v>463.49664300000001</v>
      </c>
      <c r="G1172" s="80">
        <f t="shared" si="37"/>
        <v>-8.8584277787786547E-3</v>
      </c>
    </row>
    <row r="1173" spans="2:7" x14ac:dyDescent="0.35">
      <c r="B1173" s="114">
        <v>44544</v>
      </c>
      <c r="C1173" s="1">
        <v>68.449996999999996</v>
      </c>
      <c r="D1173" s="116">
        <f t="shared" si="36"/>
        <v>-1.460999144916737E-4</v>
      </c>
      <c r="E1173" s="115">
        <v>44544</v>
      </c>
      <c r="F1173" s="1">
        <v>460.30779999999999</v>
      </c>
      <c r="G1173" s="80">
        <f t="shared" si="37"/>
        <v>-6.8799700022854748E-3</v>
      </c>
    </row>
    <row r="1174" spans="2:7" x14ac:dyDescent="0.35">
      <c r="B1174" s="114">
        <v>44545</v>
      </c>
      <c r="C1174" s="1">
        <v>69.959998999999996</v>
      </c>
      <c r="D1174" s="116">
        <f t="shared" si="36"/>
        <v>2.2059927920814959E-2</v>
      </c>
      <c r="E1174" s="115">
        <v>44545</v>
      </c>
      <c r="F1174" s="1">
        <v>467.50012199999998</v>
      </c>
      <c r="G1174" s="80">
        <f t="shared" si="37"/>
        <v>1.5625027427299713E-2</v>
      </c>
    </row>
    <row r="1175" spans="2:7" x14ac:dyDescent="0.35">
      <c r="B1175" s="114">
        <v>44546</v>
      </c>
      <c r="C1175" s="1">
        <v>69.220000999999996</v>
      </c>
      <c r="D1175" s="116">
        <f t="shared" si="36"/>
        <v>-1.0577444405052093E-2</v>
      </c>
      <c r="E1175" s="115">
        <v>44546</v>
      </c>
      <c r="F1175" s="1">
        <v>463.37747200000001</v>
      </c>
      <c r="G1175" s="80">
        <f t="shared" si="37"/>
        <v>-8.8185003724982232E-3</v>
      </c>
    </row>
    <row r="1176" spans="2:7" x14ac:dyDescent="0.35">
      <c r="B1176" s="114">
        <v>44547</v>
      </c>
      <c r="C1176" s="1">
        <v>67.980002999999996</v>
      </c>
      <c r="D1176" s="116">
        <f t="shared" si="36"/>
        <v>-1.7913868565243157E-2</v>
      </c>
      <c r="E1176" s="115">
        <v>44547</v>
      </c>
      <c r="F1176" s="1">
        <v>458.44576999999998</v>
      </c>
      <c r="G1176" s="80">
        <f t="shared" si="37"/>
        <v>-1.064294726870112E-2</v>
      </c>
    </row>
    <row r="1177" spans="2:7" x14ac:dyDescent="0.35">
      <c r="B1177" s="114">
        <v>44550</v>
      </c>
      <c r="C1177" s="1">
        <v>67.860000999999997</v>
      </c>
      <c r="D1177" s="116">
        <f t="shared" si="36"/>
        <v>-1.7652544087119193E-3</v>
      </c>
      <c r="E1177" s="115">
        <v>44550</v>
      </c>
      <c r="F1177" s="1">
        <v>453.57095299999997</v>
      </c>
      <c r="G1177" s="80">
        <f t="shared" si="37"/>
        <v>-1.0633355827451538E-2</v>
      </c>
    </row>
    <row r="1178" spans="2:7" x14ac:dyDescent="0.35">
      <c r="B1178" s="114">
        <v>44551</v>
      </c>
      <c r="C1178" s="1">
        <v>68.319999999999993</v>
      </c>
      <c r="D1178" s="116">
        <f t="shared" si="36"/>
        <v>6.7786471149624107E-3</v>
      </c>
      <c r="E1178" s="115">
        <v>44551</v>
      </c>
      <c r="F1178" s="1">
        <v>461.62591600000002</v>
      </c>
      <c r="G1178" s="80">
        <f t="shared" si="37"/>
        <v>1.7758992163680383E-2</v>
      </c>
    </row>
    <row r="1179" spans="2:7" x14ac:dyDescent="0.35">
      <c r="B1179" s="114">
        <v>44552</v>
      </c>
      <c r="C1179" s="1">
        <v>68.959998999999996</v>
      </c>
      <c r="D1179" s="116">
        <f t="shared" si="36"/>
        <v>9.3676668618267438E-3</v>
      </c>
      <c r="E1179" s="115">
        <v>44552</v>
      </c>
      <c r="F1179" s="1">
        <v>466.24157700000001</v>
      </c>
      <c r="G1179" s="80">
        <f t="shared" si="37"/>
        <v>9.9987042321947727E-3</v>
      </c>
    </row>
    <row r="1180" spans="2:7" x14ac:dyDescent="0.35">
      <c r="B1180" s="114">
        <v>44553</v>
      </c>
      <c r="C1180" s="1">
        <v>68.690002000000007</v>
      </c>
      <c r="D1180" s="116">
        <f t="shared" si="36"/>
        <v>-3.9152697783535265E-3</v>
      </c>
      <c r="E1180" s="115">
        <v>44553</v>
      </c>
      <c r="F1180" s="1">
        <v>469.14254799999998</v>
      </c>
      <c r="G1180" s="80">
        <f t="shared" si="37"/>
        <v>6.2220341194495618E-3</v>
      </c>
    </row>
    <row r="1181" spans="2:7" x14ac:dyDescent="0.35">
      <c r="B1181" s="114">
        <v>44557</v>
      </c>
      <c r="C1181" s="1">
        <v>69.150002000000001</v>
      </c>
      <c r="D1181" s="116">
        <f t="shared" si="36"/>
        <v>6.6967533353688609E-3</v>
      </c>
      <c r="E1181" s="115">
        <v>44557</v>
      </c>
      <c r="F1181" s="1">
        <v>475.78192100000001</v>
      </c>
      <c r="G1181" s="80">
        <f t="shared" si="37"/>
        <v>1.415214422205857E-2</v>
      </c>
    </row>
    <row r="1182" spans="2:7" x14ac:dyDescent="0.35">
      <c r="B1182" s="114">
        <v>44558</v>
      </c>
      <c r="C1182" s="1">
        <v>69.529999000000004</v>
      </c>
      <c r="D1182" s="116">
        <f t="shared" si="36"/>
        <v>5.4952565294214021E-3</v>
      </c>
      <c r="E1182" s="115">
        <v>44558</v>
      </c>
      <c r="F1182" s="1">
        <v>475.39312699999999</v>
      </c>
      <c r="G1182" s="80">
        <f t="shared" si="37"/>
        <v>-8.1716850270991803E-4</v>
      </c>
    </row>
    <row r="1183" spans="2:7" x14ac:dyDescent="0.35">
      <c r="B1183" s="114">
        <v>44559</v>
      </c>
      <c r="C1183" s="1">
        <v>70.319999999999993</v>
      </c>
      <c r="D1183" s="116">
        <f t="shared" si="36"/>
        <v>1.1362016559211938E-2</v>
      </c>
      <c r="E1183" s="115">
        <v>44559</v>
      </c>
      <c r="F1183" s="1">
        <v>476.00125100000002</v>
      </c>
      <c r="G1183" s="80">
        <f t="shared" si="37"/>
        <v>1.2792023389939166E-3</v>
      </c>
    </row>
    <row r="1184" spans="2:7" x14ac:dyDescent="0.35">
      <c r="B1184" s="114">
        <v>44560</v>
      </c>
      <c r="C1184" s="1">
        <v>70.709998999999996</v>
      </c>
      <c r="D1184" s="116">
        <f t="shared" si="36"/>
        <v>5.5460608646189296E-3</v>
      </c>
      <c r="E1184" s="115">
        <v>44560</v>
      </c>
      <c r="F1184" s="1">
        <v>474.68533300000001</v>
      </c>
      <c r="G1184" s="80">
        <f t="shared" si="37"/>
        <v>-2.7645263478519944E-3</v>
      </c>
    </row>
    <row r="1185" spans="2:7" x14ac:dyDescent="0.35">
      <c r="B1185" s="114">
        <v>44561</v>
      </c>
      <c r="C1185" s="1">
        <v>70.569999999999993</v>
      </c>
      <c r="D1185" s="116">
        <f t="shared" si="36"/>
        <v>-1.9799038605558899E-3</v>
      </c>
      <c r="E1185" s="115">
        <v>44561</v>
      </c>
      <c r="F1185" s="1">
        <v>473.48904399999998</v>
      </c>
      <c r="G1185" s="80">
        <f t="shared" si="37"/>
        <v>-2.5201726635190468E-3</v>
      </c>
    </row>
    <row r="1186" spans="2:7" x14ac:dyDescent="0.35">
      <c r="B1186" s="114">
        <v>44564</v>
      </c>
      <c r="C1186" s="1">
        <v>69.900002000000001</v>
      </c>
      <c r="D1186" s="116">
        <f t="shared" si="36"/>
        <v>-9.4940909735013838E-3</v>
      </c>
      <c r="E1186" s="115">
        <v>44564</v>
      </c>
      <c r="F1186" s="1">
        <v>476.23052999999999</v>
      </c>
      <c r="G1186" s="80">
        <f t="shared" si="37"/>
        <v>5.7899671275181801E-3</v>
      </c>
    </row>
    <row r="1187" spans="2:7" x14ac:dyDescent="0.35">
      <c r="B1187" s="114">
        <v>44565</v>
      </c>
      <c r="C1187" s="1">
        <v>70.449996999999996</v>
      </c>
      <c r="D1187" s="116">
        <f t="shared" si="36"/>
        <v>7.8683116489752826E-3</v>
      </c>
      <c r="E1187" s="115">
        <v>44565</v>
      </c>
      <c r="F1187" s="1">
        <v>476.07101399999999</v>
      </c>
      <c r="G1187" s="80">
        <f t="shared" si="37"/>
        <v>-3.3495542589425428E-4</v>
      </c>
    </row>
    <row r="1188" spans="2:7" x14ac:dyDescent="0.35">
      <c r="B1188" s="114">
        <v>44566</v>
      </c>
      <c r="C1188" s="1">
        <v>70.400002000000001</v>
      </c>
      <c r="D1188" s="116">
        <f t="shared" si="36"/>
        <v>-7.096522658474432E-4</v>
      </c>
      <c r="E1188" s="115">
        <v>44566</v>
      </c>
      <c r="F1188" s="1">
        <v>466.92944299999999</v>
      </c>
      <c r="G1188" s="80">
        <f t="shared" si="37"/>
        <v>-1.92021163464491E-2</v>
      </c>
    </row>
    <row r="1189" spans="2:7" x14ac:dyDescent="0.35">
      <c r="B1189" s="114">
        <v>44567</v>
      </c>
      <c r="C1189" s="1">
        <v>69.540001000000004</v>
      </c>
      <c r="D1189" s="116">
        <f t="shared" si="36"/>
        <v>-1.2215922948411236E-2</v>
      </c>
      <c r="E1189" s="115">
        <v>44567</v>
      </c>
      <c r="F1189" s="1">
        <v>466.49078400000002</v>
      </c>
      <c r="G1189" s="80">
        <f t="shared" si="37"/>
        <v>-9.3945457194048233E-4</v>
      </c>
    </row>
    <row r="1190" spans="2:7" x14ac:dyDescent="0.35">
      <c r="B1190" s="114">
        <v>44568</v>
      </c>
      <c r="C1190" s="1">
        <v>70.389999000000003</v>
      </c>
      <c r="D1190" s="116">
        <f t="shared" si="36"/>
        <v>1.2223151966880175E-2</v>
      </c>
      <c r="E1190" s="115">
        <v>44568</v>
      </c>
      <c r="F1190" s="1">
        <v>464.64651500000002</v>
      </c>
      <c r="G1190" s="80">
        <f t="shared" si="37"/>
        <v>-3.9534950383928631E-3</v>
      </c>
    </row>
    <row r="1191" spans="2:7" x14ac:dyDescent="0.35">
      <c r="B1191" s="114">
        <v>44571</v>
      </c>
      <c r="C1191" s="1">
        <v>69.410004000000001</v>
      </c>
      <c r="D1191" s="116">
        <f t="shared" si="36"/>
        <v>-1.3922361328631392E-2</v>
      </c>
      <c r="E1191" s="115">
        <v>44571</v>
      </c>
      <c r="F1191" s="1">
        <v>464.06832900000001</v>
      </c>
      <c r="G1191" s="80">
        <f t="shared" si="37"/>
        <v>-1.2443566912365984E-3</v>
      </c>
    </row>
    <row r="1192" spans="2:7" x14ac:dyDescent="0.35">
      <c r="B1192" s="114">
        <v>44572</v>
      </c>
      <c r="C1192" s="1">
        <v>67.830001999999993</v>
      </c>
      <c r="D1192" s="116">
        <f t="shared" si="36"/>
        <v>-2.2763318094607909E-2</v>
      </c>
      <c r="E1192" s="115">
        <v>44572</v>
      </c>
      <c r="F1192" s="1">
        <v>468.29519699999997</v>
      </c>
      <c r="G1192" s="80">
        <f t="shared" si="37"/>
        <v>9.1082880167846301E-3</v>
      </c>
    </row>
    <row r="1193" spans="2:7" x14ac:dyDescent="0.35">
      <c r="B1193" s="114">
        <v>44573</v>
      </c>
      <c r="C1193" s="1">
        <v>67.940002000000007</v>
      </c>
      <c r="D1193" s="116">
        <f t="shared" si="36"/>
        <v>1.6217012642873526E-3</v>
      </c>
      <c r="E1193" s="115">
        <v>44573</v>
      </c>
      <c r="F1193" s="1">
        <v>469.56124899999998</v>
      </c>
      <c r="G1193" s="80">
        <f t="shared" si="37"/>
        <v>2.7035340274907879E-3</v>
      </c>
    </row>
    <row r="1194" spans="2:7" x14ac:dyDescent="0.35">
      <c r="B1194" s="114">
        <v>44574</v>
      </c>
      <c r="C1194" s="1">
        <v>68.379997000000003</v>
      </c>
      <c r="D1194" s="116">
        <f t="shared" si="36"/>
        <v>6.4762288349652399E-3</v>
      </c>
      <c r="E1194" s="115">
        <v>44574</v>
      </c>
      <c r="F1194" s="1">
        <v>463.091339</v>
      </c>
      <c r="G1194" s="80">
        <f t="shared" si="37"/>
        <v>-1.3778628483033042E-2</v>
      </c>
    </row>
    <row r="1195" spans="2:7" x14ac:dyDescent="0.35">
      <c r="B1195" s="114">
        <v>44575</v>
      </c>
      <c r="C1195" s="1">
        <v>68.489998</v>
      </c>
      <c r="D1195" s="116">
        <f t="shared" si="36"/>
        <v>1.6086721969291238E-3</v>
      </c>
      <c r="E1195" s="115">
        <v>44575</v>
      </c>
      <c r="F1195" s="1">
        <v>463.28076199999998</v>
      </c>
      <c r="G1195" s="80">
        <f t="shared" si="37"/>
        <v>4.0904025631102677E-4</v>
      </c>
    </row>
    <row r="1196" spans="2:7" x14ac:dyDescent="0.35">
      <c r="B1196" s="114">
        <v>44579</v>
      </c>
      <c r="C1196" s="1">
        <v>67.730002999999996</v>
      </c>
      <c r="D1196" s="116">
        <f t="shared" si="36"/>
        <v>-1.1096437760153002E-2</v>
      </c>
      <c r="E1196" s="115">
        <v>44579</v>
      </c>
      <c r="F1196" s="1">
        <v>455.076233</v>
      </c>
      <c r="G1196" s="80">
        <f t="shared" si="37"/>
        <v>-1.7709625939529041E-2</v>
      </c>
    </row>
    <row r="1197" spans="2:7" x14ac:dyDescent="0.35">
      <c r="B1197" s="114">
        <v>44580</v>
      </c>
      <c r="C1197" s="1">
        <v>67.220000999999996</v>
      </c>
      <c r="D1197" s="116">
        <f t="shared" si="36"/>
        <v>-7.5299273203930034E-3</v>
      </c>
      <c r="E1197" s="115">
        <v>44580</v>
      </c>
      <c r="F1197" s="1">
        <v>450.35092200000003</v>
      </c>
      <c r="G1197" s="80">
        <f t="shared" si="37"/>
        <v>-1.038355918710432E-2</v>
      </c>
    </row>
    <row r="1198" spans="2:7" x14ac:dyDescent="0.35">
      <c r="B1198" s="114">
        <v>44581</v>
      </c>
      <c r="C1198" s="1">
        <v>66.910004000000001</v>
      </c>
      <c r="D1198" s="116">
        <f t="shared" si="36"/>
        <v>-4.6116780033965731E-3</v>
      </c>
      <c r="E1198" s="115">
        <v>44581</v>
      </c>
      <c r="F1198" s="1">
        <v>445.36642499999999</v>
      </c>
      <c r="G1198" s="80">
        <f t="shared" si="37"/>
        <v>-1.1068028855950766E-2</v>
      </c>
    </row>
    <row r="1199" spans="2:7" x14ac:dyDescent="0.35">
      <c r="B1199" s="114">
        <v>44582</v>
      </c>
      <c r="C1199" s="1">
        <v>66.930000000000007</v>
      </c>
      <c r="D1199" s="116">
        <f t="shared" si="36"/>
        <v>2.9884918255282302E-4</v>
      </c>
      <c r="E1199" s="115">
        <v>44582</v>
      </c>
      <c r="F1199" s="1">
        <v>436.62359600000002</v>
      </c>
      <c r="G1199" s="80">
        <f t="shared" si="37"/>
        <v>-1.9630642341303507E-2</v>
      </c>
    </row>
    <row r="1200" spans="2:7" x14ac:dyDescent="0.35">
      <c r="B1200" s="114">
        <v>44585</v>
      </c>
      <c r="C1200" s="1">
        <v>66.849997999999999</v>
      </c>
      <c r="D1200" s="116">
        <f t="shared" si="36"/>
        <v>-1.1953085313014709E-3</v>
      </c>
      <c r="E1200" s="115">
        <v>44585</v>
      </c>
      <c r="F1200" s="1">
        <v>438.47781400000002</v>
      </c>
      <c r="G1200" s="80">
        <f t="shared" si="37"/>
        <v>4.2467196390366477E-3</v>
      </c>
    </row>
    <row r="1201" spans="2:7" x14ac:dyDescent="0.35">
      <c r="B1201" s="114">
        <v>44586</v>
      </c>
      <c r="C1201" s="1">
        <v>67.440002000000007</v>
      </c>
      <c r="D1201" s="116">
        <f t="shared" si="36"/>
        <v>8.8257893440775795E-3</v>
      </c>
      <c r="E1201" s="115">
        <v>44586</v>
      </c>
      <c r="F1201" s="1">
        <v>433.12445100000002</v>
      </c>
      <c r="G1201" s="80">
        <f t="shared" si="37"/>
        <v>-1.2208971193238072E-2</v>
      </c>
    </row>
    <row r="1202" spans="2:7" x14ac:dyDescent="0.35">
      <c r="B1202" s="114">
        <v>44587</v>
      </c>
      <c r="C1202" s="1">
        <v>66.800003000000004</v>
      </c>
      <c r="D1202" s="116">
        <f t="shared" si="36"/>
        <v>-9.4899018537989224E-3</v>
      </c>
      <c r="E1202" s="115">
        <v>44587</v>
      </c>
      <c r="F1202" s="1">
        <v>432.03784200000001</v>
      </c>
      <c r="G1202" s="80">
        <f t="shared" si="37"/>
        <v>-2.5087685479109789E-3</v>
      </c>
    </row>
    <row r="1203" spans="2:7" x14ac:dyDescent="0.35">
      <c r="B1203" s="114">
        <v>44588</v>
      </c>
      <c r="C1203" s="1">
        <v>66.639999000000003</v>
      </c>
      <c r="D1203" s="116">
        <f t="shared" si="36"/>
        <v>-2.3952693535058776E-3</v>
      </c>
      <c r="E1203" s="115">
        <v>44588</v>
      </c>
      <c r="F1203" s="1">
        <v>429.904449</v>
      </c>
      <c r="G1203" s="80">
        <f t="shared" si="37"/>
        <v>-4.9379771691388371E-3</v>
      </c>
    </row>
    <row r="1204" spans="2:7" x14ac:dyDescent="0.35">
      <c r="B1204" s="114">
        <v>44589</v>
      </c>
      <c r="C1204" s="1">
        <v>67.559997999999993</v>
      </c>
      <c r="D1204" s="116">
        <f t="shared" si="36"/>
        <v>1.3805507410046479E-2</v>
      </c>
      <c r="E1204" s="115">
        <v>44589</v>
      </c>
      <c r="F1204" s="1">
        <v>440.581299</v>
      </c>
      <c r="G1204" s="80">
        <f t="shared" si="37"/>
        <v>2.4835402436135294E-2</v>
      </c>
    </row>
    <row r="1205" spans="2:7" x14ac:dyDescent="0.35">
      <c r="B1205" s="114">
        <v>44592</v>
      </c>
      <c r="C1205" s="1">
        <v>67.739998</v>
      </c>
      <c r="D1205" s="116">
        <f t="shared" si="36"/>
        <v>2.6642984802931289E-3</v>
      </c>
      <c r="E1205" s="115">
        <v>44592</v>
      </c>
      <c r="F1205" s="1">
        <v>448.51663200000002</v>
      </c>
      <c r="G1205" s="80">
        <f t="shared" si="37"/>
        <v>1.8011052711522407E-2</v>
      </c>
    </row>
    <row r="1206" spans="2:7" x14ac:dyDescent="0.35">
      <c r="B1206" s="114">
        <v>44593</v>
      </c>
      <c r="C1206" s="1">
        <v>66.949996999999996</v>
      </c>
      <c r="D1206" s="116">
        <f t="shared" si="36"/>
        <v>-1.1662253075354442E-2</v>
      </c>
      <c r="E1206" s="115">
        <v>44593</v>
      </c>
      <c r="F1206" s="1">
        <v>451.54724099999999</v>
      </c>
      <c r="G1206" s="80">
        <f t="shared" si="37"/>
        <v>6.7569601298530435E-3</v>
      </c>
    </row>
    <row r="1207" spans="2:7" x14ac:dyDescent="0.35">
      <c r="B1207" s="114">
        <v>44594</v>
      </c>
      <c r="C1207" s="1">
        <v>66.730002999999996</v>
      </c>
      <c r="D1207" s="116">
        <f t="shared" si="36"/>
        <v>-3.2859448821185131E-3</v>
      </c>
      <c r="E1207" s="115">
        <v>44594</v>
      </c>
      <c r="F1207" s="1">
        <v>455.93359400000003</v>
      </c>
      <c r="G1207" s="80">
        <f t="shared" si="37"/>
        <v>9.7140511594888523E-3</v>
      </c>
    </row>
    <row r="1208" spans="2:7" x14ac:dyDescent="0.35">
      <c r="B1208" s="114">
        <v>44595</v>
      </c>
      <c r="C1208" s="1">
        <v>66.309997999999993</v>
      </c>
      <c r="D1208" s="116">
        <f t="shared" si="36"/>
        <v>-6.2940953262058648E-3</v>
      </c>
      <c r="E1208" s="115">
        <v>44595</v>
      </c>
      <c r="F1208" s="1">
        <v>445.21688799999998</v>
      </c>
      <c r="G1208" s="80">
        <f t="shared" si="37"/>
        <v>-2.3504971208592372E-2</v>
      </c>
    </row>
    <row r="1209" spans="2:7" x14ac:dyDescent="0.35">
      <c r="B1209" s="114">
        <v>44596</v>
      </c>
      <c r="C1209" s="1">
        <v>64.959998999999996</v>
      </c>
      <c r="D1209" s="116">
        <f t="shared" si="36"/>
        <v>-2.0358905756564748E-2</v>
      </c>
      <c r="E1209" s="115">
        <v>44596</v>
      </c>
      <c r="F1209" s="1">
        <v>447.31039399999997</v>
      </c>
      <c r="G1209" s="80">
        <f t="shared" si="37"/>
        <v>4.7022160578957884E-3</v>
      </c>
    </row>
    <row r="1210" spans="2:7" x14ac:dyDescent="0.35">
      <c r="B1210" s="114">
        <v>44599</v>
      </c>
      <c r="C1210" s="1">
        <v>67.75</v>
      </c>
      <c r="D1210" s="116">
        <f t="shared" si="36"/>
        <v>4.2949523444420067E-2</v>
      </c>
      <c r="E1210" s="115">
        <v>44599</v>
      </c>
      <c r="F1210" s="1">
        <v>445.87484699999999</v>
      </c>
      <c r="G1210" s="80">
        <f t="shared" si="37"/>
        <v>-3.2092860332684011E-3</v>
      </c>
    </row>
    <row r="1211" spans="2:7" x14ac:dyDescent="0.35">
      <c r="B1211" s="114">
        <v>44600</v>
      </c>
      <c r="C1211" s="1">
        <v>66.330001999999993</v>
      </c>
      <c r="D1211" s="116">
        <f t="shared" si="36"/>
        <v>-2.0959380073800837E-2</v>
      </c>
      <c r="E1211" s="115">
        <v>44600</v>
      </c>
      <c r="F1211" s="1">
        <v>449.54345699999999</v>
      </c>
      <c r="G1211" s="80">
        <f t="shared" si="37"/>
        <v>8.2278918057021536E-3</v>
      </c>
    </row>
    <row r="1212" spans="2:7" x14ac:dyDescent="0.35">
      <c r="B1212" s="114">
        <v>44601</v>
      </c>
      <c r="C1212" s="1">
        <v>66.930000000000007</v>
      </c>
      <c r="D1212" s="116">
        <f t="shared" si="36"/>
        <v>9.0456502624561008E-3</v>
      </c>
      <c r="E1212" s="115">
        <v>44601</v>
      </c>
      <c r="F1212" s="1">
        <v>456.12301600000001</v>
      </c>
      <c r="G1212" s="80">
        <f t="shared" si="37"/>
        <v>1.4636091122109287E-2</v>
      </c>
    </row>
    <row r="1213" spans="2:7" x14ac:dyDescent="0.35">
      <c r="B1213" s="114">
        <v>44602</v>
      </c>
      <c r="C1213" s="1">
        <v>66.769997000000004</v>
      </c>
      <c r="D1213" s="116">
        <f t="shared" si="36"/>
        <v>-2.3906021216196505E-3</v>
      </c>
      <c r="E1213" s="115">
        <v>44602</v>
      </c>
      <c r="F1213" s="1">
        <v>447.92846700000001</v>
      </c>
      <c r="G1213" s="80">
        <f t="shared" si="37"/>
        <v>-1.7965655563410541E-2</v>
      </c>
    </row>
    <row r="1214" spans="2:7" x14ac:dyDescent="0.35">
      <c r="B1214" s="114">
        <v>44603</v>
      </c>
      <c r="C1214" s="1">
        <v>66.660004000000001</v>
      </c>
      <c r="D1214" s="116">
        <f t="shared" si="36"/>
        <v>-1.6473416945039384E-3</v>
      </c>
      <c r="E1214" s="115">
        <v>44603</v>
      </c>
      <c r="F1214" s="1">
        <v>439.09588600000001</v>
      </c>
      <c r="G1214" s="80">
        <f t="shared" si="37"/>
        <v>-1.9718731116055644E-2</v>
      </c>
    </row>
    <row r="1215" spans="2:7" x14ac:dyDescent="0.35">
      <c r="B1215" s="114">
        <v>44606</v>
      </c>
      <c r="C1215" s="1">
        <v>66.290001000000004</v>
      </c>
      <c r="D1215" s="116">
        <f t="shared" si="36"/>
        <v>-5.5505997269366643E-3</v>
      </c>
      <c r="E1215" s="115">
        <v>44606</v>
      </c>
      <c r="F1215" s="1">
        <v>437.66033900000002</v>
      </c>
      <c r="G1215" s="80">
        <f t="shared" si="37"/>
        <v>-3.2693246413153265E-3</v>
      </c>
    </row>
    <row r="1216" spans="2:7" x14ac:dyDescent="0.35">
      <c r="B1216" s="114">
        <v>44607</v>
      </c>
      <c r="C1216" s="1">
        <v>66.650002000000001</v>
      </c>
      <c r="D1216" s="116">
        <f t="shared" si="36"/>
        <v>5.4306983642977598E-3</v>
      </c>
      <c r="E1216" s="115">
        <v>44607</v>
      </c>
      <c r="F1216" s="1">
        <v>444.71844499999997</v>
      </c>
      <c r="G1216" s="80">
        <f t="shared" si="37"/>
        <v>1.6126903379289188E-2</v>
      </c>
    </row>
    <row r="1217" spans="2:7" x14ac:dyDescent="0.35">
      <c r="B1217" s="114">
        <v>44608</v>
      </c>
      <c r="C1217" s="1">
        <v>67.260002</v>
      </c>
      <c r="D1217" s="116">
        <f t="shared" si="36"/>
        <v>9.1522877973807034E-3</v>
      </c>
      <c r="E1217" s="115">
        <v>44608</v>
      </c>
      <c r="F1217" s="1">
        <v>445.21688799999998</v>
      </c>
      <c r="G1217" s="80">
        <f t="shared" si="37"/>
        <v>1.1208057718406731E-3</v>
      </c>
    </row>
    <row r="1218" spans="2:7" x14ac:dyDescent="0.35">
      <c r="B1218" s="114">
        <v>44609</v>
      </c>
      <c r="C1218" s="1">
        <v>68.230002999999996</v>
      </c>
      <c r="D1218" s="116">
        <f t="shared" si="36"/>
        <v>1.4421661777530074E-2</v>
      </c>
      <c r="E1218" s="115">
        <v>44609</v>
      </c>
      <c r="F1218" s="1">
        <v>435.70642099999998</v>
      </c>
      <c r="G1218" s="80">
        <f t="shared" si="37"/>
        <v>-2.136142463670427E-2</v>
      </c>
    </row>
    <row r="1219" spans="2:7" x14ac:dyDescent="0.35">
      <c r="B1219" s="114">
        <v>44610</v>
      </c>
      <c r="C1219" s="1">
        <v>69.010002</v>
      </c>
      <c r="D1219" s="116">
        <f t="shared" si="36"/>
        <v>1.1431906283222701E-2</v>
      </c>
      <c r="E1219" s="115">
        <v>44610</v>
      </c>
      <c r="F1219" s="1">
        <v>432.88519300000002</v>
      </c>
      <c r="G1219" s="80">
        <f t="shared" si="37"/>
        <v>-6.4750663842063566E-3</v>
      </c>
    </row>
    <row r="1220" spans="2:7" x14ac:dyDescent="0.35">
      <c r="B1220" s="114">
        <v>44614</v>
      </c>
      <c r="C1220" s="1">
        <v>69.139999000000003</v>
      </c>
      <c r="D1220" s="116">
        <f t="shared" si="36"/>
        <v>1.8837414321478071E-3</v>
      </c>
      <c r="E1220" s="115">
        <v>44614</v>
      </c>
      <c r="F1220" s="1">
        <v>428.23962399999999</v>
      </c>
      <c r="G1220" s="80">
        <f t="shared" si="37"/>
        <v>-1.0731642188556038E-2</v>
      </c>
    </row>
    <row r="1221" spans="2:7" x14ac:dyDescent="0.35">
      <c r="B1221" s="114">
        <v>44615</v>
      </c>
      <c r="C1221" s="1">
        <v>67.080001999999993</v>
      </c>
      <c r="D1221" s="116">
        <f t="shared" si="36"/>
        <v>-2.9794576653089187E-2</v>
      </c>
      <c r="E1221" s="115">
        <v>44615</v>
      </c>
      <c r="F1221" s="1">
        <v>420.64321899999999</v>
      </c>
      <c r="G1221" s="80">
        <f t="shared" si="37"/>
        <v>-1.7738678474087218E-2</v>
      </c>
    </row>
    <row r="1222" spans="2:7" x14ac:dyDescent="0.35">
      <c r="B1222" s="114">
        <v>44616</v>
      </c>
      <c r="C1222" s="1">
        <v>68.029999000000004</v>
      </c>
      <c r="D1222" s="116">
        <f t="shared" si="36"/>
        <v>1.4162149249787001E-2</v>
      </c>
      <c r="E1222" s="115">
        <v>44616</v>
      </c>
      <c r="F1222" s="1">
        <v>426.97354100000001</v>
      </c>
      <c r="G1222" s="80">
        <f t="shared" si="37"/>
        <v>1.5049147862288548E-2</v>
      </c>
    </row>
    <row r="1223" spans="2:7" x14ac:dyDescent="0.35">
      <c r="B1223" s="114">
        <v>44617</v>
      </c>
      <c r="C1223" s="1">
        <v>69.889999000000003</v>
      </c>
      <c r="D1223" s="116">
        <f t="shared" si="36"/>
        <v>2.7340879425854458E-2</v>
      </c>
      <c r="E1223" s="115">
        <v>44617</v>
      </c>
      <c r="F1223" s="1">
        <v>436.39428700000002</v>
      </c>
      <c r="G1223" s="80">
        <f t="shared" si="37"/>
        <v>2.2064004195519946E-2</v>
      </c>
    </row>
    <row r="1224" spans="2:7" x14ac:dyDescent="0.35">
      <c r="B1224" s="114">
        <v>44620</v>
      </c>
      <c r="C1224" s="1">
        <v>69.989998</v>
      </c>
      <c r="D1224" s="116">
        <f t="shared" ref="D1224:D1264" si="38">(C1224-C1223)/C1223</f>
        <v>1.4308055720532609E-3</v>
      </c>
      <c r="E1224" s="115">
        <v>44620</v>
      </c>
      <c r="F1224" s="1">
        <v>435.27777099999997</v>
      </c>
      <c r="G1224" s="80">
        <f t="shared" ref="G1224:G1264" si="39">(F1224-F1223)/F1223</f>
        <v>-2.5585027880991643E-3</v>
      </c>
    </row>
    <row r="1225" spans="2:7" x14ac:dyDescent="0.35">
      <c r="B1225" s="114">
        <v>44621</v>
      </c>
      <c r="C1225" s="1">
        <v>68.480002999999996</v>
      </c>
      <c r="D1225" s="116">
        <f t="shared" si="38"/>
        <v>-2.1574439822101488E-2</v>
      </c>
      <c r="E1225" s="115">
        <v>44621</v>
      </c>
      <c r="F1225" s="1">
        <v>428.64837599999998</v>
      </c>
      <c r="G1225" s="80">
        <f t="shared" si="39"/>
        <v>-1.5230263159935149E-2</v>
      </c>
    </row>
    <row r="1226" spans="2:7" x14ac:dyDescent="0.35">
      <c r="B1226" s="114">
        <v>44622</v>
      </c>
      <c r="C1226" s="1">
        <v>69.949996999999996</v>
      </c>
      <c r="D1226" s="116">
        <f t="shared" si="38"/>
        <v>2.1466032938111872E-2</v>
      </c>
      <c r="E1226" s="115">
        <v>44622</v>
      </c>
      <c r="F1226" s="1">
        <v>436.53387500000002</v>
      </c>
      <c r="G1226" s="80">
        <f t="shared" si="39"/>
        <v>1.8396194740278309E-2</v>
      </c>
    </row>
    <row r="1227" spans="2:7" x14ac:dyDescent="0.35">
      <c r="B1227" s="114">
        <v>44623</v>
      </c>
      <c r="C1227" s="1">
        <v>71.540001000000004</v>
      </c>
      <c r="D1227" s="116">
        <f t="shared" si="38"/>
        <v>2.273057995985343E-2</v>
      </c>
      <c r="E1227" s="115">
        <v>44623</v>
      </c>
      <c r="F1227" s="1">
        <v>434.36059599999999</v>
      </c>
      <c r="G1227" s="80">
        <f t="shared" si="39"/>
        <v>-4.9784887828007302E-3</v>
      </c>
    </row>
    <row r="1228" spans="2:7" x14ac:dyDescent="0.35">
      <c r="B1228" s="114">
        <v>44624</v>
      </c>
      <c r="C1228" s="1">
        <v>72.779999000000004</v>
      </c>
      <c r="D1228" s="116">
        <f t="shared" si="38"/>
        <v>1.7332932382821742E-2</v>
      </c>
      <c r="E1228" s="115">
        <v>44624</v>
      </c>
      <c r="F1228" s="1">
        <v>430.83157299999999</v>
      </c>
      <c r="G1228" s="80">
        <f t="shared" si="39"/>
        <v>-8.1246389117672069E-3</v>
      </c>
    </row>
    <row r="1229" spans="2:7" x14ac:dyDescent="0.35">
      <c r="B1229" s="114">
        <v>44627</v>
      </c>
      <c r="C1229" s="1">
        <v>72.769997000000004</v>
      </c>
      <c r="D1229" s="116">
        <f t="shared" si="38"/>
        <v>-1.3742786668628651E-4</v>
      </c>
      <c r="E1229" s="115">
        <v>44627</v>
      </c>
      <c r="F1229" s="1">
        <v>418.131012</v>
      </c>
      <c r="G1229" s="80">
        <f t="shared" si="39"/>
        <v>-2.9479178862316095E-2</v>
      </c>
    </row>
    <row r="1230" spans="2:7" x14ac:dyDescent="0.35">
      <c r="B1230" s="114">
        <v>44628</v>
      </c>
      <c r="C1230" s="1">
        <v>71.449996999999996</v>
      </c>
      <c r="D1230" s="116">
        <f t="shared" si="38"/>
        <v>-1.8139343883716352E-2</v>
      </c>
      <c r="E1230" s="115">
        <v>44628</v>
      </c>
      <c r="F1230" s="1">
        <v>414.96087599999998</v>
      </c>
      <c r="G1230" s="80">
        <f t="shared" si="39"/>
        <v>-7.5816811215141666E-3</v>
      </c>
    </row>
    <row r="1231" spans="2:7" x14ac:dyDescent="0.35">
      <c r="B1231" s="114">
        <v>44629</v>
      </c>
      <c r="C1231" s="1">
        <v>70.330001999999993</v>
      </c>
      <c r="D1231" s="116">
        <f t="shared" si="38"/>
        <v>-1.5675228089932641E-2</v>
      </c>
      <c r="E1231" s="115">
        <v>44629</v>
      </c>
      <c r="F1231" s="1">
        <v>426.08630399999998</v>
      </c>
      <c r="G1231" s="80">
        <f t="shared" si="39"/>
        <v>2.6810787819910038E-2</v>
      </c>
    </row>
    <row r="1232" spans="2:7" x14ac:dyDescent="0.35">
      <c r="B1232" s="114">
        <v>44630</v>
      </c>
      <c r="C1232" s="1">
        <v>70.900002000000001</v>
      </c>
      <c r="D1232" s="116">
        <f t="shared" si="38"/>
        <v>8.1046492789806461E-3</v>
      </c>
      <c r="E1232" s="115">
        <v>44630</v>
      </c>
      <c r="F1232" s="1">
        <v>424.16229199999998</v>
      </c>
      <c r="G1232" s="80">
        <f t="shared" si="39"/>
        <v>-4.5155452825820118E-3</v>
      </c>
    </row>
    <row r="1233" spans="2:7" x14ac:dyDescent="0.35">
      <c r="B1233" s="114">
        <v>44631</v>
      </c>
      <c r="C1233" s="1">
        <v>71.040001000000004</v>
      </c>
      <c r="D1233" s="116">
        <f t="shared" si="38"/>
        <v>1.9745979696869837E-3</v>
      </c>
      <c r="E1233" s="115">
        <v>44631</v>
      </c>
      <c r="F1233" s="1">
        <v>418.76904300000001</v>
      </c>
      <c r="G1233" s="80">
        <f t="shared" si="39"/>
        <v>-1.2715060017640533E-2</v>
      </c>
    </row>
    <row r="1234" spans="2:7" x14ac:dyDescent="0.35">
      <c r="B1234" s="114">
        <v>44634</v>
      </c>
      <c r="C1234" s="1">
        <v>71.169998000000007</v>
      </c>
      <c r="D1234" s="116">
        <f t="shared" si="38"/>
        <v>1.8299126994663615E-3</v>
      </c>
      <c r="E1234" s="115">
        <v>44634</v>
      </c>
      <c r="F1234" s="1">
        <v>415.70855699999998</v>
      </c>
      <c r="G1234" s="80">
        <f t="shared" si="39"/>
        <v>-7.3082909330526268E-3</v>
      </c>
    </row>
    <row r="1235" spans="2:7" x14ac:dyDescent="0.35">
      <c r="B1235" s="114">
        <v>44635</v>
      </c>
      <c r="C1235" s="1">
        <v>72.459998999999996</v>
      </c>
      <c r="D1235" s="116">
        <f t="shared" si="38"/>
        <v>1.8125629285531093E-2</v>
      </c>
      <c r="E1235" s="115">
        <v>44635</v>
      </c>
      <c r="F1235" s="1">
        <v>424.85015900000002</v>
      </c>
      <c r="G1235" s="80">
        <f t="shared" si="39"/>
        <v>2.1990410940711125E-2</v>
      </c>
    </row>
    <row r="1236" spans="2:7" x14ac:dyDescent="0.35">
      <c r="B1236" s="114">
        <v>44636</v>
      </c>
      <c r="C1236" s="1">
        <v>71.580001999999993</v>
      </c>
      <c r="D1236" s="116">
        <f t="shared" si="38"/>
        <v>-1.2144590286290275E-2</v>
      </c>
      <c r="E1236" s="115">
        <v>44636</v>
      </c>
      <c r="F1236" s="1">
        <v>434.27087399999999</v>
      </c>
      <c r="G1236" s="80">
        <f t="shared" si="39"/>
        <v>2.217420612993103E-2</v>
      </c>
    </row>
    <row r="1237" spans="2:7" x14ac:dyDescent="0.35">
      <c r="B1237" s="114">
        <v>44637</v>
      </c>
      <c r="C1237" s="1">
        <v>72.160004000000001</v>
      </c>
      <c r="D1237" s="116">
        <f t="shared" si="38"/>
        <v>8.1028497316891317E-3</v>
      </c>
      <c r="E1237" s="115">
        <v>44637</v>
      </c>
      <c r="F1237" s="1">
        <v>439.70400999999998</v>
      </c>
      <c r="G1237" s="80">
        <f t="shared" si="39"/>
        <v>1.2510938046469104E-2</v>
      </c>
    </row>
    <row r="1238" spans="2:7" x14ac:dyDescent="0.35">
      <c r="B1238" s="114">
        <v>44638</v>
      </c>
      <c r="C1238" s="1">
        <v>71.879997000000003</v>
      </c>
      <c r="D1238" s="116">
        <f t="shared" si="38"/>
        <v>-3.8803628669421592E-3</v>
      </c>
      <c r="E1238" s="115">
        <v>44638</v>
      </c>
      <c r="F1238" s="1">
        <v>444.51998900000001</v>
      </c>
      <c r="G1238" s="80">
        <f t="shared" si="39"/>
        <v>1.0952774799574894E-2</v>
      </c>
    </row>
    <row r="1239" spans="2:7" x14ac:dyDescent="0.35">
      <c r="B1239" s="114">
        <v>44641</v>
      </c>
      <c r="C1239" s="1">
        <v>72.389999000000003</v>
      </c>
      <c r="D1239" s="116">
        <f t="shared" si="38"/>
        <v>7.0951867179404587E-3</v>
      </c>
      <c r="E1239" s="115">
        <v>44641</v>
      </c>
      <c r="F1239" s="1">
        <v>444.39001500000001</v>
      </c>
      <c r="G1239" s="80">
        <f t="shared" si="39"/>
        <v>-2.9239180063059944E-4</v>
      </c>
    </row>
    <row r="1240" spans="2:7" x14ac:dyDescent="0.35">
      <c r="B1240" s="114">
        <v>44642</v>
      </c>
      <c r="C1240" s="1">
        <v>72.199996999999996</v>
      </c>
      <c r="D1240" s="116">
        <f t="shared" si="38"/>
        <v>-2.6246995803937902E-3</v>
      </c>
      <c r="E1240" s="115">
        <v>44642</v>
      </c>
      <c r="F1240" s="1">
        <v>449.58999599999999</v>
      </c>
      <c r="G1240" s="80">
        <f t="shared" si="39"/>
        <v>1.1701390275386768E-2</v>
      </c>
    </row>
    <row r="1241" spans="2:7" x14ac:dyDescent="0.35">
      <c r="B1241" s="114">
        <v>44643</v>
      </c>
      <c r="C1241" s="1">
        <v>71.919998000000007</v>
      </c>
      <c r="D1241" s="116">
        <f t="shared" si="38"/>
        <v>-3.878102654214646E-3</v>
      </c>
      <c r="E1241" s="115">
        <v>44643</v>
      </c>
      <c r="F1241" s="1">
        <v>443.79998799999998</v>
      </c>
      <c r="G1241" s="80">
        <f t="shared" si="39"/>
        <v>-1.2878418228861125E-2</v>
      </c>
    </row>
    <row r="1242" spans="2:7" x14ac:dyDescent="0.35">
      <c r="B1242" s="114">
        <v>44644</v>
      </c>
      <c r="C1242" s="1">
        <v>72.510002</v>
      </c>
      <c r="D1242" s="116">
        <f t="shared" si="38"/>
        <v>8.2036153560515017E-3</v>
      </c>
      <c r="E1242" s="115">
        <v>44644</v>
      </c>
      <c r="F1242" s="1">
        <v>450.48998999999998</v>
      </c>
      <c r="G1242" s="80">
        <f t="shared" si="39"/>
        <v>1.5074362732970584E-2</v>
      </c>
    </row>
    <row r="1243" spans="2:7" x14ac:dyDescent="0.35">
      <c r="B1243" s="114">
        <v>44645</v>
      </c>
      <c r="C1243" s="1">
        <v>74.400002000000001</v>
      </c>
      <c r="D1243" s="116">
        <f t="shared" si="38"/>
        <v>2.6065369574807082E-2</v>
      </c>
      <c r="E1243" s="115">
        <v>44645</v>
      </c>
      <c r="F1243" s="1">
        <v>452.69000199999999</v>
      </c>
      <c r="G1243" s="80">
        <f t="shared" si="39"/>
        <v>4.8835979685142731E-3</v>
      </c>
    </row>
    <row r="1244" spans="2:7" x14ac:dyDescent="0.35">
      <c r="B1244" s="114">
        <v>44648</v>
      </c>
      <c r="C1244" s="1">
        <v>74.650002000000001</v>
      </c>
      <c r="D1244" s="116">
        <f t="shared" si="38"/>
        <v>3.3602149634350815E-3</v>
      </c>
      <c r="E1244" s="115">
        <v>44648</v>
      </c>
      <c r="F1244" s="1">
        <v>455.91000400000001</v>
      </c>
      <c r="G1244" s="80">
        <f t="shared" si="39"/>
        <v>7.1130397971546589E-3</v>
      </c>
    </row>
    <row r="1245" spans="2:7" x14ac:dyDescent="0.35">
      <c r="B1245" s="114">
        <v>44649</v>
      </c>
      <c r="C1245" s="1">
        <v>75.739998</v>
      </c>
      <c r="D1245" s="116">
        <f t="shared" si="38"/>
        <v>1.4601419568615675E-2</v>
      </c>
      <c r="E1245" s="115">
        <v>44649</v>
      </c>
      <c r="F1245" s="1">
        <v>461.54998799999998</v>
      </c>
      <c r="G1245" s="80">
        <f t="shared" si="39"/>
        <v>1.2370827467080476E-2</v>
      </c>
    </row>
    <row r="1246" spans="2:7" x14ac:dyDescent="0.35">
      <c r="B1246" s="114">
        <v>44650</v>
      </c>
      <c r="C1246" s="1">
        <v>76.739998</v>
      </c>
      <c r="D1246" s="116">
        <f t="shared" si="38"/>
        <v>1.3203063459283428E-2</v>
      </c>
      <c r="E1246" s="115">
        <v>44650</v>
      </c>
      <c r="F1246" s="1">
        <v>458.70001200000002</v>
      </c>
      <c r="G1246" s="80">
        <f t="shared" si="39"/>
        <v>-6.1747937906998056E-3</v>
      </c>
    </row>
    <row r="1247" spans="2:7" x14ac:dyDescent="0.35">
      <c r="B1247" s="114">
        <v>44651</v>
      </c>
      <c r="C1247" s="1">
        <v>77.019997000000004</v>
      </c>
      <c r="D1247" s="116">
        <f t="shared" si="38"/>
        <v>3.6486709316828972E-3</v>
      </c>
      <c r="E1247" s="115">
        <v>44651</v>
      </c>
      <c r="F1247" s="1">
        <v>451.64001500000001</v>
      </c>
      <c r="G1247" s="80">
        <f t="shared" si="39"/>
        <v>-1.5391316362119496E-2</v>
      </c>
    </row>
    <row r="1248" spans="2:7" x14ac:dyDescent="0.35">
      <c r="B1248" s="114">
        <v>44652</v>
      </c>
      <c r="C1248" s="1">
        <v>78.440002000000007</v>
      </c>
      <c r="D1248" s="116">
        <f t="shared" si="38"/>
        <v>1.8436835306550367E-2</v>
      </c>
      <c r="E1248" s="115">
        <v>44652</v>
      </c>
      <c r="F1248" s="1">
        <v>452.92001299999998</v>
      </c>
      <c r="G1248" s="80">
        <f t="shared" si="39"/>
        <v>2.8341111449125644E-3</v>
      </c>
    </row>
    <row r="1249" spans="2:7" x14ac:dyDescent="0.35">
      <c r="B1249" s="114">
        <v>44655</v>
      </c>
      <c r="C1249" s="1">
        <v>76.360000999999997</v>
      </c>
      <c r="D1249" s="116">
        <f t="shared" si="38"/>
        <v>-2.6517095193342929E-2</v>
      </c>
      <c r="E1249" s="115">
        <v>44655</v>
      </c>
      <c r="F1249" s="1">
        <v>456.79998799999998</v>
      </c>
      <c r="G1249" s="80">
        <f t="shared" si="39"/>
        <v>8.5665788409310193E-3</v>
      </c>
    </row>
    <row r="1250" spans="2:7" x14ac:dyDescent="0.35">
      <c r="B1250" s="114">
        <v>44656</v>
      </c>
      <c r="C1250" s="1">
        <v>76.800003000000004</v>
      </c>
      <c r="D1250" s="116">
        <f t="shared" si="38"/>
        <v>5.7622052676506242E-3</v>
      </c>
      <c r="E1250" s="115">
        <v>44656</v>
      </c>
      <c r="F1250" s="1">
        <v>451.02999899999998</v>
      </c>
      <c r="G1250" s="80">
        <f t="shared" si="39"/>
        <v>-1.263132476264428E-2</v>
      </c>
    </row>
    <row r="1251" spans="2:7" x14ac:dyDescent="0.35">
      <c r="B1251" s="114">
        <v>44657</v>
      </c>
      <c r="C1251" s="1">
        <v>78.389999000000003</v>
      </c>
      <c r="D1251" s="116">
        <f t="shared" si="38"/>
        <v>2.0703072107952903E-2</v>
      </c>
      <c r="E1251" s="115">
        <v>44657</v>
      </c>
      <c r="F1251" s="1">
        <v>446.51998900000001</v>
      </c>
      <c r="G1251" s="80">
        <f t="shared" si="39"/>
        <v>-9.9993570494187143E-3</v>
      </c>
    </row>
    <row r="1252" spans="2:7" x14ac:dyDescent="0.35">
      <c r="B1252" s="114">
        <v>44658</v>
      </c>
      <c r="C1252" s="1">
        <v>77.730002999999996</v>
      </c>
      <c r="D1252" s="116">
        <f t="shared" si="38"/>
        <v>-8.4193903357494201E-3</v>
      </c>
      <c r="E1252" s="115">
        <v>44658</v>
      </c>
      <c r="F1252" s="1">
        <v>448.76998900000001</v>
      </c>
      <c r="G1252" s="80">
        <f t="shared" si="39"/>
        <v>5.0389681434843897E-3</v>
      </c>
    </row>
    <row r="1253" spans="2:7" x14ac:dyDescent="0.35">
      <c r="B1253" s="114">
        <v>44659</v>
      </c>
      <c r="C1253" s="1">
        <v>78.639999000000003</v>
      </c>
      <c r="D1253" s="116">
        <f t="shared" si="38"/>
        <v>1.1707139648508783E-2</v>
      </c>
      <c r="E1253" s="115">
        <v>44659</v>
      </c>
      <c r="F1253" s="1">
        <v>447.57000699999998</v>
      </c>
      <c r="G1253" s="80">
        <f t="shared" si="39"/>
        <v>-2.6739354890329666E-3</v>
      </c>
    </row>
    <row r="1254" spans="2:7" x14ac:dyDescent="0.35">
      <c r="B1254" s="114">
        <v>44662</v>
      </c>
      <c r="C1254" s="1">
        <v>77.309997999999993</v>
      </c>
      <c r="D1254" s="116">
        <f t="shared" si="38"/>
        <v>-1.6912525647412711E-2</v>
      </c>
      <c r="E1254" s="115">
        <v>44662</v>
      </c>
      <c r="F1254" s="1">
        <v>439.92001299999998</v>
      </c>
      <c r="G1254" s="80">
        <f t="shared" si="39"/>
        <v>-1.7092284738373886E-2</v>
      </c>
    </row>
    <row r="1255" spans="2:7" x14ac:dyDescent="0.35">
      <c r="B1255" s="114">
        <v>44663</v>
      </c>
      <c r="C1255" s="1">
        <v>77.949996999999996</v>
      </c>
      <c r="D1255" s="116">
        <f t="shared" si="38"/>
        <v>8.2783471291773044E-3</v>
      </c>
      <c r="E1255" s="115">
        <v>44663</v>
      </c>
      <c r="F1255" s="1">
        <v>438.290009</v>
      </c>
      <c r="G1255" s="80">
        <f t="shared" si="39"/>
        <v>-3.7052281138207398E-3</v>
      </c>
    </row>
    <row r="1256" spans="2:7" x14ac:dyDescent="0.35">
      <c r="B1256" s="114">
        <v>44664</v>
      </c>
      <c r="C1256" s="1">
        <v>78.300003000000004</v>
      </c>
      <c r="D1256" s="116">
        <f t="shared" si="38"/>
        <v>4.4901348745402464E-3</v>
      </c>
      <c r="E1256" s="115">
        <v>44664</v>
      </c>
      <c r="F1256" s="1">
        <v>443.30999800000001</v>
      </c>
      <c r="G1256" s="80">
        <f t="shared" si="39"/>
        <v>1.1453578445590371E-2</v>
      </c>
    </row>
    <row r="1257" spans="2:7" x14ac:dyDescent="0.35">
      <c r="B1257" s="114">
        <v>44665</v>
      </c>
      <c r="C1257" s="1">
        <v>78.650002000000001</v>
      </c>
      <c r="D1257" s="116">
        <f t="shared" si="38"/>
        <v>4.4699742859524135E-3</v>
      </c>
      <c r="E1257" s="115">
        <v>44665</v>
      </c>
      <c r="F1257" s="1">
        <v>437.790009</v>
      </c>
      <c r="G1257" s="80">
        <f t="shared" si="39"/>
        <v>-1.2451758419398449E-2</v>
      </c>
    </row>
    <row r="1258" spans="2:7" x14ac:dyDescent="0.35">
      <c r="B1258" s="114">
        <v>44669</v>
      </c>
      <c r="C1258" s="1">
        <v>78.440002000000007</v>
      </c>
      <c r="D1258" s="116">
        <f t="shared" si="38"/>
        <v>-2.6700571476144875E-3</v>
      </c>
      <c r="E1258" s="115">
        <v>44669</v>
      </c>
      <c r="F1258" s="1">
        <v>437.97000100000002</v>
      </c>
      <c r="G1258" s="80">
        <f t="shared" si="39"/>
        <v>4.1113775166126969E-4</v>
      </c>
    </row>
    <row r="1259" spans="2:7" x14ac:dyDescent="0.35">
      <c r="B1259" s="114">
        <v>44670</v>
      </c>
      <c r="C1259" s="1">
        <v>79.180000000000007</v>
      </c>
      <c r="D1259" s="116">
        <f t="shared" si="38"/>
        <v>9.433936526416711E-3</v>
      </c>
      <c r="E1259" s="115">
        <v>44670</v>
      </c>
      <c r="F1259" s="1">
        <v>445.040009</v>
      </c>
      <c r="G1259" s="80">
        <f t="shared" si="39"/>
        <v>1.6142676402167492E-2</v>
      </c>
    </row>
    <row r="1260" spans="2:7" x14ac:dyDescent="0.35">
      <c r="B1260" s="114">
        <v>44671</v>
      </c>
      <c r="C1260" s="1">
        <v>79.989998</v>
      </c>
      <c r="D1260" s="116">
        <f t="shared" si="38"/>
        <v>1.0229830765344696E-2</v>
      </c>
      <c r="E1260" s="115">
        <v>44671</v>
      </c>
      <c r="F1260" s="1">
        <v>444.709991</v>
      </c>
      <c r="G1260" s="80">
        <f t="shared" si="39"/>
        <v>-7.4154681225524488E-4</v>
      </c>
    </row>
    <row r="1261" spans="2:7" x14ac:dyDescent="0.35">
      <c r="B1261" s="114">
        <v>44672</v>
      </c>
      <c r="C1261" s="1">
        <v>79.650002000000001</v>
      </c>
      <c r="D1261" s="116">
        <f t="shared" si="38"/>
        <v>-4.2504814164390815E-3</v>
      </c>
      <c r="E1261" s="115">
        <v>44672</v>
      </c>
      <c r="F1261" s="1">
        <v>438.05999800000001</v>
      </c>
      <c r="G1261" s="80">
        <f t="shared" si="39"/>
        <v>-1.4953549806799809E-2</v>
      </c>
    </row>
    <row r="1262" spans="2:7" x14ac:dyDescent="0.35">
      <c r="B1262" s="114">
        <v>44673</v>
      </c>
      <c r="C1262" s="1">
        <v>79.029999000000004</v>
      </c>
      <c r="D1262" s="116">
        <f t="shared" si="38"/>
        <v>-7.7840927110083055E-3</v>
      </c>
      <c r="E1262" s="115">
        <v>44673</v>
      </c>
      <c r="F1262" s="1">
        <v>426.040009</v>
      </c>
      <c r="G1262" s="80">
        <f t="shared" si="39"/>
        <v>-2.743913859945735E-2</v>
      </c>
    </row>
    <row r="1263" spans="2:7" x14ac:dyDescent="0.35">
      <c r="B1263" s="114">
        <v>44676</v>
      </c>
      <c r="C1263" s="1">
        <v>76.099997999999999</v>
      </c>
      <c r="D1263" s="116">
        <f t="shared" si="38"/>
        <v>-3.7074541782545184E-2</v>
      </c>
      <c r="E1263" s="115">
        <v>44676</v>
      </c>
      <c r="F1263" s="1">
        <v>428.51001000000002</v>
      </c>
      <c r="G1263" s="80">
        <f t="shared" si="39"/>
        <v>5.7975799169603919E-3</v>
      </c>
    </row>
    <row r="1264" spans="2:7" x14ac:dyDescent="0.35">
      <c r="B1264" s="117">
        <v>44677</v>
      </c>
      <c r="C1264" s="24">
        <v>76.330001999999993</v>
      </c>
      <c r="D1264" s="118">
        <f t="shared" si="38"/>
        <v>3.022391669445167E-3</v>
      </c>
      <c r="E1264" s="119">
        <v>44677</v>
      </c>
      <c r="F1264" s="24">
        <v>416.10000600000001</v>
      </c>
      <c r="G1264" s="120">
        <f t="shared" si="39"/>
        <v>-2.8960826376027982E-2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9A58-3155-49DF-9984-B6FFF3525439}">
  <dimension ref="B2:I23"/>
  <sheetViews>
    <sheetView showGridLines="0" topLeftCell="A10" workbookViewId="0">
      <selection activeCell="G13" sqref="G13"/>
    </sheetView>
  </sheetViews>
  <sheetFormatPr defaultRowHeight="14.5" x14ac:dyDescent="0.35"/>
  <cols>
    <col min="2" max="2" width="22" bestFit="1" customWidth="1"/>
    <col min="3" max="3" width="14.7265625" customWidth="1"/>
    <col min="4" max="4" width="14.453125" bestFit="1" customWidth="1"/>
    <col min="5" max="5" width="8" bestFit="1" customWidth="1"/>
    <col min="8" max="8" width="20.54296875" bestFit="1" customWidth="1"/>
    <col min="9" max="9" width="6.1796875" bestFit="1" customWidth="1"/>
  </cols>
  <sheetData>
    <row r="2" spans="2:9" ht="20.5" x14ac:dyDescent="0.45">
      <c r="B2" s="89" t="s">
        <v>0</v>
      </c>
      <c r="C2" s="90"/>
      <c r="D2" s="91"/>
      <c r="E2" s="69"/>
      <c r="F2" s="69"/>
      <c r="G2" s="69"/>
      <c r="H2" s="69"/>
      <c r="I2" s="1"/>
    </row>
    <row r="3" spans="2:9" x14ac:dyDescent="0.35">
      <c r="B3" s="53" t="s">
        <v>202</v>
      </c>
      <c r="C3" s="1"/>
      <c r="D3" s="20"/>
      <c r="E3" s="1"/>
      <c r="F3" s="1"/>
      <c r="G3" s="1"/>
      <c r="H3" s="1"/>
      <c r="I3" s="1"/>
    </row>
    <row r="4" spans="2:9" x14ac:dyDescent="0.35">
      <c r="B4" s="53" t="s">
        <v>201</v>
      </c>
      <c r="C4" s="1"/>
      <c r="D4" s="70">
        <f>Beta!K8</f>
        <v>0.83725886395928895</v>
      </c>
      <c r="E4" s="1"/>
      <c r="F4" s="1"/>
      <c r="G4" s="1"/>
      <c r="H4" s="1"/>
      <c r="I4" s="1"/>
    </row>
    <row r="5" spans="2:9" x14ac:dyDescent="0.35">
      <c r="B5" s="53" t="s">
        <v>203</v>
      </c>
      <c r="C5" s="1"/>
      <c r="D5" s="71">
        <f>Cover!C4</f>
        <v>3.1E-2</v>
      </c>
      <c r="E5" s="1"/>
      <c r="F5" s="1"/>
      <c r="G5" s="1"/>
      <c r="H5" s="1"/>
      <c r="I5" s="1"/>
    </row>
    <row r="6" spans="2:9" x14ac:dyDescent="0.35">
      <c r="B6" s="53" t="s">
        <v>204</v>
      </c>
      <c r="C6" s="1"/>
      <c r="D6" s="72">
        <v>8.7999999999999995E-2</v>
      </c>
      <c r="E6" s="1"/>
      <c r="F6" s="1"/>
      <c r="G6" s="1"/>
      <c r="H6" s="1"/>
      <c r="I6" s="1"/>
    </row>
    <row r="7" spans="2:9" x14ac:dyDescent="0.35">
      <c r="B7" s="53" t="s">
        <v>205</v>
      </c>
      <c r="C7" s="1"/>
      <c r="D7" s="71">
        <f>D6-D5</f>
        <v>5.6999999999999995E-2</v>
      </c>
      <c r="E7" s="1"/>
      <c r="F7" s="1"/>
      <c r="G7" s="1"/>
      <c r="H7" s="1"/>
      <c r="I7" s="1"/>
    </row>
    <row r="8" spans="2:9" x14ac:dyDescent="0.35">
      <c r="B8" s="73" t="s">
        <v>206</v>
      </c>
      <c r="C8" s="74"/>
      <c r="D8" s="75">
        <f>D5+D4*(D7)</f>
        <v>7.8723755245679455E-2</v>
      </c>
      <c r="E8" s="1"/>
      <c r="F8" s="1"/>
      <c r="G8" s="1"/>
      <c r="H8" s="1"/>
      <c r="I8" s="1"/>
    </row>
    <row r="9" spans="2:9" x14ac:dyDescent="0.35">
      <c r="B9" s="53"/>
      <c r="C9" s="1"/>
      <c r="D9" s="20"/>
      <c r="E9" s="1"/>
      <c r="F9" s="1"/>
      <c r="G9" s="1"/>
      <c r="H9" s="1"/>
      <c r="I9" s="1"/>
    </row>
    <row r="10" spans="2:9" x14ac:dyDescent="0.35">
      <c r="B10" s="53" t="s">
        <v>207</v>
      </c>
      <c r="C10" s="1"/>
      <c r="D10" s="71">
        <f>D5+I11</f>
        <v>5.3499999999999999E-2</v>
      </c>
      <c r="E10" s="1"/>
      <c r="F10" s="1"/>
      <c r="G10" s="1"/>
      <c r="H10" s="64" t="s">
        <v>208</v>
      </c>
      <c r="I10" s="65">
        <f>IS!M17/-IS!M19</f>
        <v>2.6566977263289036</v>
      </c>
    </row>
    <row r="11" spans="2:9" x14ac:dyDescent="0.35">
      <c r="B11" s="66" t="s">
        <v>62</v>
      </c>
      <c r="C11" s="24"/>
      <c r="D11" s="76">
        <v>0.11</v>
      </c>
      <c r="E11" s="1"/>
      <c r="F11" s="1"/>
      <c r="G11" s="1"/>
      <c r="H11" s="66" t="s">
        <v>209</v>
      </c>
      <c r="I11" s="77">
        <v>2.2499999999999999E-2</v>
      </c>
    </row>
    <row r="12" spans="2:9" x14ac:dyDescent="0.35">
      <c r="B12" s="73" t="s">
        <v>210</v>
      </c>
      <c r="C12" s="74"/>
      <c r="D12" s="75">
        <f>D10*(1-D11)</f>
        <v>4.7614999999999998E-2</v>
      </c>
      <c r="E12" s="1"/>
      <c r="F12" s="1"/>
      <c r="G12" s="1"/>
      <c r="H12" s="1"/>
      <c r="I12" s="1"/>
    </row>
    <row r="13" spans="2:9" x14ac:dyDescent="0.35">
      <c r="B13" s="53"/>
      <c r="C13" s="1"/>
      <c r="D13" s="20"/>
      <c r="E13" s="1"/>
      <c r="F13" s="1"/>
      <c r="G13" s="1"/>
      <c r="H13" s="1"/>
      <c r="I13" s="1"/>
    </row>
    <row r="14" spans="2:9" x14ac:dyDescent="0.35">
      <c r="B14" s="53" t="s">
        <v>5</v>
      </c>
      <c r="C14" s="1"/>
      <c r="D14" s="78">
        <f>Cover!C7</f>
        <v>4879996695.21</v>
      </c>
      <c r="E14" s="1"/>
      <c r="F14" s="1"/>
      <c r="G14" s="1"/>
      <c r="H14" s="1"/>
      <c r="I14" s="1"/>
    </row>
    <row r="15" spans="2:9" x14ac:dyDescent="0.35">
      <c r="B15" s="53" t="s">
        <v>211</v>
      </c>
      <c r="C15" s="1"/>
      <c r="D15" s="231">
        <f>(BS!K32+BS!K30)*1000</f>
        <v>4126923000</v>
      </c>
      <c r="E15" s="79"/>
      <c r="F15" s="1"/>
      <c r="G15" s="1"/>
      <c r="H15" s="1"/>
      <c r="I15" s="1"/>
    </row>
    <row r="16" spans="2:9" x14ac:dyDescent="0.35">
      <c r="B16" s="53" t="s">
        <v>212</v>
      </c>
      <c r="C16" s="1"/>
      <c r="D16" s="78">
        <f>D15+D14</f>
        <v>9006919695.2099991</v>
      </c>
      <c r="E16" s="1"/>
      <c r="F16" s="1"/>
      <c r="G16" s="1"/>
      <c r="H16" s="1"/>
      <c r="I16" s="1"/>
    </row>
    <row r="17" spans="2:9" x14ac:dyDescent="0.35">
      <c r="B17" s="53" t="s">
        <v>213</v>
      </c>
      <c r="C17" s="1"/>
      <c r="D17" s="80">
        <f>D14/D16</f>
        <v>0.54180528530805572</v>
      </c>
      <c r="E17" s="1"/>
      <c r="F17" s="1"/>
      <c r="G17" s="1"/>
      <c r="H17" s="1"/>
      <c r="I17" s="1"/>
    </row>
    <row r="18" spans="2:9" ht="15" thickBot="1" x14ac:dyDescent="0.4">
      <c r="B18" s="53" t="s">
        <v>214</v>
      </c>
      <c r="C18" s="1"/>
      <c r="D18" s="80">
        <f>D15/D16</f>
        <v>0.45819471469194434</v>
      </c>
      <c r="E18" s="1"/>
      <c r="F18" s="1"/>
      <c r="G18" s="1"/>
      <c r="H18" s="1"/>
      <c r="I18" s="1"/>
    </row>
    <row r="19" spans="2:9" x14ac:dyDescent="0.35">
      <c r="B19" s="81" t="s">
        <v>215</v>
      </c>
      <c r="C19" s="82"/>
      <c r="D19" s="83">
        <f>D8*D17+D12*D18</f>
        <v>6.4469888011463833E-2</v>
      </c>
      <c r="E19" s="1"/>
      <c r="F19" s="1"/>
      <c r="G19" s="1"/>
      <c r="H19" s="1"/>
      <c r="I19" s="1"/>
    </row>
    <row r="20" spans="2:9" x14ac:dyDescent="0.35">
      <c r="B20" s="1"/>
      <c r="C20" s="1"/>
      <c r="D20" s="1"/>
      <c r="E20" s="1"/>
      <c r="F20" s="1"/>
      <c r="G20" s="1"/>
      <c r="H20" s="1"/>
      <c r="I20" s="1"/>
    </row>
    <row r="21" spans="2:9" x14ac:dyDescent="0.35">
      <c r="B21" s="1"/>
      <c r="C21" s="1"/>
      <c r="D21" s="1"/>
      <c r="E21" s="1"/>
      <c r="F21" s="1"/>
      <c r="G21" s="1"/>
      <c r="H21" s="1"/>
      <c r="I21" s="1"/>
    </row>
    <row r="22" spans="2:9" x14ac:dyDescent="0.35">
      <c r="B22" s="1"/>
      <c r="C22" s="1"/>
      <c r="D22" s="1"/>
      <c r="E22" s="1"/>
      <c r="F22" s="1"/>
      <c r="G22" s="1"/>
      <c r="H22" s="1"/>
      <c r="I22" s="1"/>
    </row>
    <row r="23" spans="2:9" x14ac:dyDescent="0.35">
      <c r="B23" s="1"/>
      <c r="C23" s="1"/>
      <c r="D23" s="1"/>
      <c r="E23" s="1"/>
      <c r="F23" s="1"/>
      <c r="G23" s="1"/>
      <c r="H23" s="1"/>
      <c r="I23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CC69-6AAB-4449-AD70-B5F4CA3917C1}">
  <dimension ref="C2:U36"/>
  <sheetViews>
    <sheetView showGridLines="0" topLeftCell="C24" zoomScale="85" zoomScaleNormal="85" workbookViewId="0">
      <selection activeCell="O37" sqref="O37"/>
    </sheetView>
  </sheetViews>
  <sheetFormatPr defaultColWidth="9.1796875" defaultRowHeight="14.5" x14ac:dyDescent="0.35"/>
  <cols>
    <col min="1" max="2" width="2.81640625" style="1" customWidth="1"/>
    <col min="3" max="3" width="27.1796875" style="1" bestFit="1" customWidth="1"/>
    <col min="4" max="4" width="6.453125" style="1" bestFit="1" customWidth="1"/>
    <col min="5" max="5" width="16.453125" style="1" bestFit="1" customWidth="1"/>
    <col min="6" max="6" width="13.81640625" style="1" bestFit="1" customWidth="1"/>
    <col min="7" max="7" width="10.81640625" style="1" bestFit="1" customWidth="1"/>
    <col min="8" max="8" width="16.453125" style="1" bestFit="1" customWidth="1"/>
    <col min="9" max="9" width="15" style="1" bestFit="1" customWidth="1"/>
    <col min="10" max="11" width="10.26953125" style="1" bestFit="1" customWidth="1"/>
    <col min="12" max="12" width="14" style="1" bestFit="1" customWidth="1"/>
    <col min="13" max="13" width="15" style="1" bestFit="1" customWidth="1"/>
    <col min="14" max="14" width="9.54296875" style="1" bestFit="1" customWidth="1"/>
    <col min="15" max="15" width="10.54296875" style="1" bestFit="1" customWidth="1"/>
    <col min="16" max="17" width="14.26953125" style="1" bestFit="1" customWidth="1"/>
    <col min="18" max="18" width="18.1796875" style="1" bestFit="1" customWidth="1"/>
    <col min="19" max="19" width="19.1796875" style="1" bestFit="1" customWidth="1"/>
    <col min="20" max="20" width="11.453125" style="1" bestFit="1" customWidth="1"/>
    <col min="21" max="21" width="12.26953125" style="1" bestFit="1" customWidth="1"/>
    <col min="22" max="22" width="8.81640625" style="1" bestFit="1" customWidth="1"/>
    <col min="23" max="16384" width="9.1796875" style="1"/>
  </cols>
  <sheetData>
    <row r="2" spans="3:21" x14ac:dyDescent="0.35">
      <c r="C2" s="121" t="s">
        <v>194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</row>
    <row r="3" spans="3:21" x14ac:dyDescent="0.35">
      <c r="C3" s="105" t="s">
        <v>216</v>
      </c>
      <c r="D3" s="62" t="s">
        <v>217</v>
      </c>
      <c r="E3" s="62" t="s">
        <v>218</v>
      </c>
      <c r="F3" s="62" t="s">
        <v>219</v>
      </c>
      <c r="G3" s="62" t="s">
        <v>220</v>
      </c>
      <c r="H3" s="62" t="s">
        <v>221</v>
      </c>
      <c r="I3" s="62" t="s">
        <v>5</v>
      </c>
      <c r="J3" s="62" t="s">
        <v>222</v>
      </c>
      <c r="K3" s="62" t="s">
        <v>223</v>
      </c>
      <c r="L3" s="62" t="s">
        <v>224</v>
      </c>
      <c r="M3" s="62" t="s">
        <v>225</v>
      </c>
      <c r="N3" s="62" t="s">
        <v>226</v>
      </c>
      <c r="O3" s="62" t="s">
        <v>227</v>
      </c>
      <c r="P3" s="62" t="s">
        <v>228</v>
      </c>
      <c r="Q3" s="62" t="s">
        <v>229</v>
      </c>
      <c r="R3" s="62" t="s">
        <v>230</v>
      </c>
      <c r="S3" s="62" t="s">
        <v>231</v>
      </c>
      <c r="T3" s="62" t="s">
        <v>232</v>
      </c>
      <c r="U3" s="104" t="s">
        <v>233</v>
      </c>
    </row>
    <row r="4" spans="3:21" x14ac:dyDescent="0.35">
      <c r="C4" s="222" t="s">
        <v>273</v>
      </c>
      <c r="D4" s="223" t="s">
        <v>194</v>
      </c>
      <c r="E4" s="223">
        <v>75.94</v>
      </c>
      <c r="F4" s="223">
        <v>63219</v>
      </c>
      <c r="G4" s="224">
        <f>BS!K51</f>
        <v>4118002</v>
      </c>
      <c r="H4" s="223">
        <f>E4*F4+G4</f>
        <v>8918852.8599999994</v>
      </c>
      <c r="I4" s="223">
        <f>E4*F4</f>
        <v>4800850.8599999994</v>
      </c>
      <c r="J4" s="223">
        <v>21392000</v>
      </c>
      <c r="K4" s="223">
        <f>IS!AB6</f>
        <v>2520050.5646615294</v>
      </c>
      <c r="L4" s="223">
        <v>683500</v>
      </c>
      <c r="M4" s="223">
        <v>934200</v>
      </c>
      <c r="N4" s="223">
        <v>4.03</v>
      </c>
      <c r="O4" s="225">
        <f>IS!AB44</f>
        <v>4.517837445506216</v>
      </c>
      <c r="P4" s="226">
        <f>$H$7/J4</f>
        <v>2.1987051234106207</v>
      </c>
      <c r="Q4" s="226">
        <f>$H$7/K4</f>
        <v>18.664188988730579</v>
      </c>
      <c r="R4" s="226">
        <f>$H$7/L4</f>
        <v>68.814484272128752</v>
      </c>
      <c r="S4" s="226">
        <f>$H$7/M4</f>
        <v>50.34757011346607</v>
      </c>
      <c r="T4" s="226">
        <f>E4/N4</f>
        <v>18.843672456575682</v>
      </c>
      <c r="U4" s="227">
        <f>E4/O4</f>
        <v>16.808927039979203</v>
      </c>
    </row>
    <row r="5" spans="3:21" x14ac:dyDescent="0.35"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0"/>
    </row>
    <row r="6" spans="3:21" x14ac:dyDescent="0.35">
      <c r="C6" s="221" t="s">
        <v>234</v>
      </c>
      <c r="D6" s="147"/>
      <c r="E6" s="147"/>
      <c r="F6" s="147"/>
      <c r="G6" s="147"/>
      <c r="H6" s="147"/>
      <c r="I6" s="147"/>
      <c r="J6" s="147"/>
      <c r="K6" s="147"/>
      <c r="L6" s="147"/>
      <c r="M6" s="84"/>
      <c r="N6" s="84"/>
      <c r="O6" s="84"/>
      <c r="P6" s="147"/>
      <c r="Q6" s="147"/>
      <c r="R6" s="147"/>
      <c r="S6" s="147"/>
      <c r="T6" s="147"/>
      <c r="U6" s="20"/>
    </row>
    <row r="7" spans="3:21" x14ac:dyDescent="0.35">
      <c r="C7" s="98" t="s">
        <v>235</v>
      </c>
      <c r="D7" s="1" t="s">
        <v>236</v>
      </c>
      <c r="E7" s="1">
        <v>42.7</v>
      </c>
      <c r="F7" s="1">
        <v>571000</v>
      </c>
      <c r="G7" s="1">
        <v>22653000</v>
      </c>
      <c r="H7" s="1">
        <f>E7*F7+G7</f>
        <v>47034700</v>
      </c>
      <c r="I7" s="1">
        <f>E7*F7</f>
        <v>24381700</v>
      </c>
      <c r="J7" s="102">
        <v>11395000</v>
      </c>
      <c r="K7" s="46">
        <v>12482000</v>
      </c>
      <c r="L7" s="102">
        <v>3449800</v>
      </c>
      <c r="M7" s="102">
        <v>4382700</v>
      </c>
      <c r="N7" s="101">
        <v>2.4300000000000002</v>
      </c>
      <c r="O7" s="101">
        <v>2.72</v>
      </c>
      <c r="P7" s="93">
        <f>$H$7/J7</f>
        <v>4.1276612549363758</v>
      </c>
      <c r="Q7" s="93">
        <f>$H$7/K7</f>
        <v>3.7682022111841049</v>
      </c>
      <c r="R7" s="93">
        <f>$H$7/L7</f>
        <v>13.634036755753957</v>
      </c>
      <c r="S7" s="93">
        <f>$H$7/M7</f>
        <v>10.731900426677619</v>
      </c>
      <c r="T7" s="93">
        <f>E7/N7</f>
        <v>17.572016460905349</v>
      </c>
      <c r="U7" s="99">
        <f>E7/O7</f>
        <v>15.698529411764707</v>
      </c>
    </row>
    <row r="8" spans="3:21" x14ac:dyDescent="0.35">
      <c r="C8" s="98" t="s">
        <v>237</v>
      </c>
      <c r="D8" s="1" t="s">
        <v>238</v>
      </c>
      <c r="E8" s="1">
        <v>73.260000000000005</v>
      </c>
      <c r="F8" s="1">
        <v>540000</v>
      </c>
      <c r="G8" s="1">
        <v>24570000</v>
      </c>
      <c r="H8" s="1">
        <f>E8*F8+G8</f>
        <v>64130400</v>
      </c>
      <c r="I8" s="1">
        <f>E8*F8</f>
        <v>39560400</v>
      </c>
      <c r="J8" s="102">
        <v>13641000</v>
      </c>
      <c r="K8" s="46">
        <v>14589000</v>
      </c>
      <c r="L8" s="102">
        <v>4809000</v>
      </c>
      <c r="M8" s="102">
        <v>5678000</v>
      </c>
      <c r="N8" s="101">
        <v>2.99</v>
      </c>
      <c r="O8" s="101">
        <v>3.72</v>
      </c>
      <c r="P8" s="93">
        <f>$H$8/J8</f>
        <v>4.7012975588299977</v>
      </c>
      <c r="Q8" s="93">
        <f>$H$8/K8</f>
        <v>4.3958050586057986</v>
      </c>
      <c r="R8" s="93">
        <f>$H$8/L8</f>
        <v>13.335495945102933</v>
      </c>
      <c r="S8" s="93">
        <f>$H$8/M8</f>
        <v>11.294540331102501</v>
      </c>
      <c r="T8" s="93">
        <f>E8/N8</f>
        <v>24.501672240802677</v>
      </c>
      <c r="U8" s="99">
        <f>E8/O8</f>
        <v>19.693548387096776</v>
      </c>
    </row>
    <row r="9" spans="3:21" x14ac:dyDescent="0.35">
      <c r="C9" s="98" t="s">
        <v>239</v>
      </c>
      <c r="D9" s="1" t="s">
        <v>240</v>
      </c>
      <c r="E9" s="1">
        <v>82.35</v>
      </c>
      <c r="F9" s="1">
        <v>809000</v>
      </c>
      <c r="G9" s="1">
        <v>40806000</v>
      </c>
      <c r="H9" s="1">
        <f>E9*F9+G9</f>
        <v>107427150</v>
      </c>
      <c r="I9" s="1">
        <f>E9*F9</f>
        <v>66621149.999999993</v>
      </c>
      <c r="J9" s="102">
        <v>14373000</v>
      </c>
      <c r="K9" s="46">
        <v>17823000</v>
      </c>
      <c r="L9" s="102">
        <v>6736000</v>
      </c>
      <c r="M9" s="102">
        <v>9682300</v>
      </c>
      <c r="N9" s="101">
        <v>3.73</v>
      </c>
      <c r="O9" s="101">
        <v>4.57</v>
      </c>
      <c r="P9" s="93">
        <f>$H$9/J9</f>
        <v>7.474232936756418</v>
      </c>
      <c r="Q9" s="93">
        <f>$H$9/K9</f>
        <v>6.0274448746002358</v>
      </c>
      <c r="R9" s="93">
        <f>$H$9/L9</f>
        <v>15.948211104513064</v>
      </c>
      <c r="S9" s="93">
        <f>$H$9/M9</f>
        <v>11.09520981584954</v>
      </c>
      <c r="T9" s="93">
        <f>E9/N9</f>
        <v>22.077747989276137</v>
      </c>
      <c r="U9" s="99">
        <f>E9/O9</f>
        <v>18.019693654266955</v>
      </c>
    </row>
    <row r="10" spans="3:21" x14ac:dyDescent="0.35">
      <c r="C10" s="98"/>
      <c r="J10" s="46"/>
      <c r="K10" s="46"/>
      <c r="L10" s="102"/>
      <c r="M10" s="102"/>
      <c r="N10" s="101"/>
      <c r="O10" s="101"/>
      <c r="P10" s="93"/>
      <c r="Q10" s="93"/>
      <c r="R10" s="93"/>
      <c r="S10" s="93"/>
      <c r="T10" s="93"/>
      <c r="U10" s="99"/>
    </row>
    <row r="11" spans="3:21" x14ac:dyDescent="0.35">
      <c r="C11" s="103" t="s">
        <v>241</v>
      </c>
      <c r="J11" s="46"/>
      <c r="K11" s="46"/>
      <c r="L11" s="102"/>
      <c r="M11" s="102"/>
      <c r="N11" s="101"/>
      <c r="O11" s="101"/>
      <c r="P11" s="93"/>
      <c r="Q11" s="93"/>
      <c r="R11" s="93"/>
      <c r="S11" s="93"/>
      <c r="T11" s="93"/>
      <c r="U11" s="99"/>
    </row>
    <row r="12" spans="3:21" x14ac:dyDescent="0.35">
      <c r="C12" s="98" t="s">
        <v>242</v>
      </c>
      <c r="D12" s="1" t="s">
        <v>243</v>
      </c>
      <c r="E12" s="1">
        <v>109.22</v>
      </c>
      <c r="F12" s="1">
        <v>769000</v>
      </c>
      <c r="G12" s="1">
        <v>68208000</v>
      </c>
      <c r="H12" s="1">
        <f>E12*F12+G12</f>
        <v>152198180</v>
      </c>
      <c r="I12" s="1">
        <f>E12*F12</f>
        <v>83990180</v>
      </c>
      <c r="J12" s="102">
        <v>25097000</v>
      </c>
      <c r="K12" s="46">
        <v>28230000</v>
      </c>
      <c r="L12" s="102">
        <v>11663300</v>
      </c>
      <c r="M12" s="102">
        <v>13645000</v>
      </c>
      <c r="N12" s="101">
        <v>5.58</v>
      </c>
      <c r="O12" s="101">
        <v>5.97</v>
      </c>
      <c r="P12" s="93">
        <f>$H$12/J12</f>
        <v>6.0643973383272902</v>
      </c>
      <c r="Q12" s="93">
        <f>$H$12/K12</f>
        <v>5.3913630889125042</v>
      </c>
      <c r="R12" s="93">
        <f>$H$12/L12</f>
        <v>13.049323947767784</v>
      </c>
      <c r="S12" s="93">
        <f>$H$12/M12</f>
        <v>11.154135580798828</v>
      </c>
      <c r="T12" s="93">
        <f>E12/N12</f>
        <v>19.573476702508959</v>
      </c>
      <c r="U12" s="99">
        <f>E12/O12</f>
        <v>18.294807370184255</v>
      </c>
    </row>
    <row r="13" spans="3:21" x14ac:dyDescent="0.35">
      <c r="C13" s="98" t="s">
        <v>244</v>
      </c>
      <c r="D13" s="1" t="s">
        <v>245</v>
      </c>
      <c r="E13" s="1">
        <v>73.239999999999995</v>
      </c>
      <c r="F13" s="1">
        <v>106000</v>
      </c>
      <c r="G13" s="1">
        <v>53672000</v>
      </c>
      <c r="H13" s="1">
        <f>E13*F13+G13</f>
        <v>61435440</v>
      </c>
      <c r="I13" s="1">
        <f>E13*F13</f>
        <v>7763439.9999999991</v>
      </c>
      <c r="J13" s="102">
        <v>24371300</v>
      </c>
      <c r="K13" s="46">
        <v>25641000</v>
      </c>
      <c r="L13" s="102">
        <v>9151000</v>
      </c>
      <c r="M13" s="102">
        <v>11435000</v>
      </c>
      <c r="N13" s="101">
        <v>3.36</v>
      </c>
      <c r="O13" s="101">
        <v>4.0999999999999996</v>
      </c>
      <c r="P13" s="93">
        <f>$H$13/J13</f>
        <v>2.5208109538678691</v>
      </c>
      <c r="Q13" s="93">
        <f>$H$13/K13</f>
        <v>2.3959845559845561</v>
      </c>
      <c r="R13" s="93">
        <f>$H$13/L13</f>
        <v>6.7135220194514265</v>
      </c>
      <c r="S13" s="93">
        <f>$H$13/M13</f>
        <v>5.3725789243550501</v>
      </c>
      <c r="T13" s="93">
        <f>E13/N13</f>
        <v>21.797619047619047</v>
      </c>
      <c r="U13" s="99">
        <f>E13/O13</f>
        <v>17.863414634146341</v>
      </c>
    </row>
    <row r="14" spans="3:21" x14ac:dyDescent="0.35">
      <c r="C14" s="98" t="s">
        <v>246</v>
      </c>
      <c r="D14" s="1" t="s">
        <v>247</v>
      </c>
      <c r="E14" s="1">
        <v>98.7</v>
      </c>
      <c r="F14" s="1">
        <v>497000</v>
      </c>
      <c r="G14" s="1">
        <v>359871000</v>
      </c>
      <c r="H14" s="1">
        <f>E14*F14+G14</f>
        <v>408924900</v>
      </c>
      <c r="I14" s="1">
        <f>E14*F14</f>
        <v>49053900</v>
      </c>
      <c r="J14" s="102">
        <v>17103500</v>
      </c>
      <c r="K14" s="46">
        <v>18427800</v>
      </c>
      <c r="L14" s="102">
        <v>6527900</v>
      </c>
      <c r="M14" s="102">
        <v>7712000</v>
      </c>
      <c r="N14" s="101">
        <v>4.58</v>
      </c>
      <c r="O14" s="101">
        <v>5.51</v>
      </c>
      <c r="P14" s="93">
        <f>$H$14/J14</f>
        <v>23.908843219224135</v>
      </c>
      <c r="Q14" s="93">
        <f>$H$14/K14</f>
        <v>22.190652166834891</v>
      </c>
      <c r="R14" s="93">
        <f>$H$14/L14</f>
        <v>62.642641584583096</v>
      </c>
      <c r="S14" s="93"/>
      <c r="T14" s="93">
        <f>E14/N14</f>
        <v>21.550218340611355</v>
      </c>
      <c r="U14" s="99">
        <f>E14/O14</f>
        <v>17.912885662431943</v>
      </c>
    </row>
    <row r="15" spans="3:21" x14ac:dyDescent="0.35">
      <c r="C15" s="98" t="s">
        <v>248</v>
      </c>
      <c r="D15" s="1" t="s">
        <v>249</v>
      </c>
      <c r="E15" s="1">
        <v>128.65</v>
      </c>
      <c r="F15" s="1">
        <v>185000</v>
      </c>
      <c r="G15" s="1">
        <v>18216000</v>
      </c>
      <c r="H15" s="1">
        <f>E15*F15+G15</f>
        <v>42016250</v>
      </c>
      <c r="I15" s="1">
        <f>E15*F15</f>
        <v>23800250</v>
      </c>
      <c r="J15" s="102">
        <v>16168000</v>
      </c>
      <c r="K15" s="46">
        <v>15140000</v>
      </c>
      <c r="L15" s="102">
        <v>3239000</v>
      </c>
      <c r="M15" s="102">
        <v>3823000</v>
      </c>
      <c r="N15" s="101">
        <v>6.7</v>
      </c>
      <c r="O15" s="101">
        <v>6.55</v>
      </c>
      <c r="P15" s="93">
        <f>$H$15/J15</f>
        <v>2.5987289708065315</v>
      </c>
      <c r="Q15" s="93">
        <f>$H$15/K15</f>
        <v>2.7751816380449141</v>
      </c>
      <c r="R15" s="93">
        <f>$H$15/L15</f>
        <v>12.971982093238655</v>
      </c>
      <c r="S15" s="93">
        <f>$H$15/M15</f>
        <v>10.990387130525765</v>
      </c>
      <c r="T15" s="93">
        <f>E15/N15</f>
        <v>19.201492537313435</v>
      </c>
      <c r="U15" s="99">
        <f>E15/O15</f>
        <v>19.641221374045802</v>
      </c>
    </row>
    <row r="16" spans="3:21" x14ac:dyDescent="0.35">
      <c r="C16" s="98"/>
      <c r="J16" s="46"/>
      <c r="K16" s="46"/>
      <c r="L16" s="46"/>
      <c r="M16" s="46"/>
      <c r="N16" s="45"/>
      <c r="O16" s="45"/>
      <c r="P16" s="93"/>
      <c r="Q16" s="93"/>
      <c r="R16" s="93"/>
      <c r="S16" s="93"/>
      <c r="T16" s="93"/>
      <c r="U16" s="99"/>
    </row>
    <row r="17" spans="3:21" x14ac:dyDescent="0.35">
      <c r="C17" s="103" t="s">
        <v>250</v>
      </c>
      <c r="J17" s="46"/>
      <c r="K17" s="46"/>
      <c r="L17" s="46"/>
      <c r="M17" s="46"/>
      <c r="N17" s="45"/>
      <c r="O17" s="45"/>
      <c r="P17" s="93"/>
      <c r="Q17" s="93"/>
      <c r="R17" s="93"/>
      <c r="S17" s="93"/>
      <c r="T17" s="93"/>
      <c r="U17" s="99"/>
    </row>
    <row r="18" spans="3:21" x14ac:dyDescent="0.35">
      <c r="C18" s="98" t="s">
        <v>251</v>
      </c>
      <c r="D18" s="1" t="s">
        <v>252</v>
      </c>
      <c r="E18" s="1">
        <v>42.21</v>
      </c>
      <c r="F18" s="1">
        <v>721900</v>
      </c>
      <c r="G18" s="1">
        <v>2580900</v>
      </c>
      <c r="H18" s="1">
        <f>E18*F18+G18</f>
        <v>33052299</v>
      </c>
      <c r="I18" s="1">
        <f>E18*F18</f>
        <v>30471399</v>
      </c>
      <c r="J18" s="102">
        <v>1474900</v>
      </c>
      <c r="K18" s="102">
        <v>1735000</v>
      </c>
      <c r="L18" s="102">
        <v>465400</v>
      </c>
      <c r="M18" s="102">
        <v>598900</v>
      </c>
      <c r="N18" s="101">
        <v>1.87</v>
      </c>
      <c r="O18" s="101">
        <v>2.96</v>
      </c>
      <c r="P18" s="93">
        <f>$H$18/J18</f>
        <v>22.40985761746559</v>
      </c>
      <c r="Q18" s="93">
        <f>$H$18/K18</f>
        <v>19.050316426512968</v>
      </c>
      <c r="R18" s="93">
        <f>$H$18/L18</f>
        <v>71.019121186076489</v>
      </c>
      <c r="S18" s="93"/>
      <c r="T18" s="93">
        <f>E18/N18</f>
        <v>22.572192513368982</v>
      </c>
      <c r="U18" s="99">
        <f>E18/O18</f>
        <v>14.260135135135135</v>
      </c>
    </row>
    <row r="19" spans="3:21" x14ac:dyDescent="0.35">
      <c r="C19" s="98" t="s">
        <v>253</v>
      </c>
      <c r="D19" s="1" t="s">
        <v>254</v>
      </c>
      <c r="E19" s="1">
        <v>69.819999999999993</v>
      </c>
      <c r="F19" s="1">
        <v>1960000</v>
      </c>
      <c r="G19" s="1">
        <v>54743000</v>
      </c>
      <c r="H19" s="1">
        <f>E19*F19+G19</f>
        <v>191590200</v>
      </c>
      <c r="I19" s="1">
        <f>E19*F19</f>
        <v>136847200</v>
      </c>
      <c r="J19" s="46">
        <v>16233000</v>
      </c>
      <c r="K19" s="46">
        <v>25025000</v>
      </c>
      <c r="L19" s="46">
        <v>5826000</v>
      </c>
      <c r="M19" s="102">
        <v>14984000</v>
      </c>
      <c r="N19" s="101">
        <v>2.52</v>
      </c>
      <c r="O19" s="101">
        <v>3.27</v>
      </c>
      <c r="P19" s="93">
        <f>$H$19/J19</f>
        <v>11.802513398632415</v>
      </c>
      <c r="Q19" s="93">
        <f>$H$19/K19</f>
        <v>7.6559520479520478</v>
      </c>
      <c r="R19" s="93">
        <f>$H$19/L19</f>
        <v>32.885375901132853</v>
      </c>
      <c r="S19" s="93">
        <f>$H$19/M19</f>
        <v>12.786318739989323</v>
      </c>
      <c r="T19" s="93">
        <f>E19/N19</f>
        <v>27.706349206349202</v>
      </c>
      <c r="U19" s="99"/>
    </row>
    <row r="20" spans="3:21" x14ac:dyDescent="0.35">
      <c r="C20" s="98" t="s">
        <v>255</v>
      </c>
      <c r="D20" s="1" t="s">
        <v>256</v>
      </c>
      <c r="E20" s="1">
        <v>68.3</v>
      </c>
      <c r="F20" s="1">
        <v>379910</v>
      </c>
      <c r="G20" s="1">
        <v>29143000</v>
      </c>
      <c r="H20" s="1">
        <f>E20*F20+G20</f>
        <v>55090853</v>
      </c>
      <c r="I20" s="1">
        <f>E20*F20</f>
        <v>25947853</v>
      </c>
      <c r="J20" s="46">
        <v>15913000</v>
      </c>
      <c r="K20" s="46">
        <v>17348000</v>
      </c>
      <c r="L20" s="46">
        <v>5608000</v>
      </c>
      <c r="M20" s="46">
        <v>6482000</v>
      </c>
      <c r="N20" s="45">
        <v>4.8899999999999997</v>
      </c>
      <c r="O20" s="45">
        <v>5.01</v>
      </c>
      <c r="P20" s="93">
        <f>$H$20/J20</f>
        <v>3.4620029535599826</v>
      </c>
      <c r="Q20" s="93">
        <f>$H$20/K20</f>
        <v>3.1756313696103295</v>
      </c>
      <c r="R20" s="93">
        <f>$H$20/L20</f>
        <v>9.8236185805991436</v>
      </c>
      <c r="S20" s="93">
        <f>$H$20/M20</f>
        <v>8.4990516815797594</v>
      </c>
      <c r="T20" s="93">
        <f>E20/N20</f>
        <v>13.967280163599183</v>
      </c>
      <c r="U20" s="99">
        <f>E20/O20</f>
        <v>13.632734530938123</v>
      </c>
    </row>
    <row r="21" spans="3:21" x14ac:dyDescent="0.35">
      <c r="C21" s="98" t="s">
        <v>257</v>
      </c>
      <c r="D21" s="1" t="s">
        <v>258</v>
      </c>
      <c r="E21" s="1">
        <v>58.24</v>
      </c>
      <c r="F21" s="1">
        <v>54130</v>
      </c>
      <c r="G21" s="1">
        <v>2537500</v>
      </c>
      <c r="H21" s="1">
        <f>E21*F21+G21</f>
        <v>5690031.2000000002</v>
      </c>
      <c r="I21" s="1">
        <f>E21*F21</f>
        <v>3152531.2</v>
      </c>
      <c r="J21" s="46">
        <v>1366000</v>
      </c>
      <c r="K21" s="46">
        <v>1482300</v>
      </c>
      <c r="L21" s="46">
        <v>469000</v>
      </c>
      <c r="M21" s="46">
        <v>574000</v>
      </c>
      <c r="N21" s="45">
        <v>3.5</v>
      </c>
      <c r="O21" s="45">
        <v>3.68</v>
      </c>
      <c r="P21" s="93">
        <f>$H$21/J21</f>
        <v>4.1654693997071748</v>
      </c>
      <c r="Q21" s="93">
        <f>$H$21/K21</f>
        <v>3.8386502057613172</v>
      </c>
      <c r="R21" s="93">
        <f>$H$21/L21</f>
        <v>12.132262686567165</v>
      </c>
      <c r="S21" s="93">
        <f>$H$21/M21</f>
        <v>9.9129463414634156</v>
      </c>
      <c r="T21" s="93">
        <f>E21/N21</f>
        <v>16.64</v>
      </c>
      <c r="U21" s="99">
        <f>E21/O21</f>
        <v>15.826086956521738</v>
      </c>
    </row>
    <row r="22" spans="3:21" x14ac:dyDescent="0.35">
      <c r="C22" s="98"/>
      <c r="T22" s="93"/>
      <c r="U22" s="99"/>
    </row>
    <row r="23" spans="3:21" x14ac:dyDescent="0.35">
      <c r="C23" s="98"/>
      <c r="U23" s="100"/>
    </row>
    <row r="24" spans="3:21" x14ac:dyDescent="0.35">
      <c r="C24" s="98" t="s">
        <v>259</v>
      </c>
      <c r="P24" s="93">
        <f t="shared" ref="P24:U24" si="0">AVERAGE(P7:P21)</f>
        <v>8.4759832365557983</v>
      </c>
      <c r="Q24" s="93">
        <f t="shared" si="0"/>
        <v>7.3331985130912409</v>
      </c>
      <c r="R24" s="93">
        <f t="shared" si="0"/>
        <v>24.014144709526054</v>
      </c>
      <c r="S24" s="93">
        <f t="shared" si="0"/>
        <v>10.204118774704645</v>
      </c>
      <c r="T24" s="93">
        <f t="shared" si="0"/>
        <v>20.650915018395846</v>
      </c>
      <c r="U24" s="99">
        <f t="shared" si="0"/>
        <v>17.08430571165318</v>
      </c>
    </row>
    <row r="25" spans="3:21" x14ac:dyDescent="0.35">
      <c r="C25" s="98"/>
      <c r="T25" s="1" t="s">
        <v>227</v>
      </c>
      <c r="U25" s="97">
        <f>IS!AB44</f>
        <v>4.517837445506216</v>
      </c>
    </row>
    <row r="26" spans="3:21" x14ac:dyDescent="0.35">
      <c r="C26" s="9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4">
        <f>U24*U25</f>
        <v>77.184116074582462</v>
      </c>
    </row>
    <row r="28" spans="3:21" x14ac:dyDescent="0.35">
      <c r="S28" s="64" t="s">
        <v>260</v>
      </c>
      <c r="T28" s="193">
        <f>MIN(U7:U21)</f>
        <v>13.632734530938123</v>
      </c>
      <c r="U28" s="194">
        <f>T28*$U$25</f>
        <v>61.590478548517872</v>
      </c>
    </row>
    <row r="29" spans="3:21" ht="15.5" x14ac:dyDescent="0.35">
      <c r="C29" s="176" t="s">
        <v>261</v>
      </c>
      <c r="D29" s="128"/>
      <c r="E29" s="214" t="s">
        <v>274</v>
      </c>
      <c r="F29" s="214" t="s">
        <v>275</v>
      </c>
      <c r="G29" s="127" t="s">
        <v>276</v>
      </c>
      <c r="H29" s="127" t="s">
        <v>277</v>
      </c>
      <c r="I29" s="127" t="s">
        <v>278</v>
      </c>
      <c r="J29" s="215" t="s">
        <v>279</v>
      </c>
      <c r="L29" s="199" t="s">
        <v>262</v>
      </c>
      <c r="M29" s="200"/>
      <c r="N29" s="201"/>
      <c r="O29" s="202"/>
      <c r="S29" s="53" t="s">
        <v>263</v>
      </c>
      <c r="T29" s="147">
        <f>QUARTILE(U7:U21,1)</f>
        <v>15.730418797953964</v>
      </c>
      <c r="U29" s="195">
        <f>T29*$U$25</f>
        <v>71.067475078891306</v>
      </c>
    </row>
    <row r="30" spans="3:21" ht="15.5" x14ac:dyDescent="0.35">
      <c r="C30" s="177" t="s">
        <v>260</v>
      </c>
      <c r="D30" s="178">
        <f>MIN(S7:S21)</f>
        <v>5.3725789243550501</v>
      </c>
      <c r="E30" s="179">
        <f>D30*$M$4</f>
        <v>5019063.2311324878</v>
      </c>
      <c r="F30" s="179">
        <f>BS!K51</f>
        <v>4118002</v>
      </c>
      <c r="G30" s="180">
        <v>16300</v>
      </c>
      <c r="H30" s="180">
        <f>E30-F30+G30</f>
        <v>917361.23113248777</v>
      </c>
      <c r="I30" s="180">
        <f>63219</f>
        <v>63219</v>
      </c>
      <c r="J30" s="181">
        <f>H30/I30</f>
        <v>14.51084691520726</v>
      </c>
      <c r="L30" s="203" t="s">
        <v>264</v>
      </c>
      <c r="M30" s="204"/>
      <c r="N30" s="205" t="s">
        <v>265</v>
      </c>
      <c r="O30" s="206" t="s">
        <v>266</v>
      </c>
      <c r="S30" s="53" t="s">
        <v>267</v>
      </c>
      <c r="T30" s="196">
        <f>MEDIAN(U7:U21)</f>
        <v>17.888150148289142</v>
      </c>
      <c r="U30" s="195">
        <f>T30*$U$25</f>
        <v>80.815754570778253</v>
      </c>
    </row>
    <row r="31" spans="3:21" ht="15.5" x14ac:dyDescent="0.35">
      <c r="C31" s="182" t="s">
        <v>263</v>
      </c>
      <c r="D31" s="183">
        <f>QUARTILE(S7:S21,1)</f>
        <v>9.9129463414634156</v>
      </c>
      <c r="E31" s="179">
        <f>D31*$M$4</f>
        <v>9260674.4721951224</v>
      </c>
      <c r="F31" s="184">
        <f t="shared" ref="F31:G34" si="1">F30</f>
        <v>4118002</v>
      </c>
      <c r="G31" s="185">
        <f t="shared" si="1"/>
        <v>16300</v>
      </c>
      <c r="H31" s="185">
        <f>E31-F31+G31</f>
        <v>5158972.4721951224</v>
      </c>
      <c r="I31" s="185">
        <f>I30</f>
        <v>63219</v>
      </c>
      <c r="J31" s="186">
        <f>H31/I31</f>
        <v>81.604778186860315</v>
      </c>
      <c r="L31" s="187" t="s">
        <v>268</v>
      </c>
      <c r="M31" s="207"/>
      <c r="N31" s="208">
        <f>U26</f>
        <v>77.184116074582462</v>
      </c>
      <c r="O31" s="209">
        <v>0.7</v>
      </c>
      <c r="S31" s="53" t="s">
        <v>269</v>
      </c>
      <c r="T31" s="147">
        <f>QUARTILE(U7:U21,3)</f>
        <v>18.22602894120493</v>
      </c>
      <c r="U31" s="195">
        <f>T31*$U$25</f>
        <v>82.342236033455649</v>
      </c>
    </row>
    <row r="32" spans="3:21" ht="15.5" x14ac:dyDescent="0.35">
      <c r="C32" s="187" t="s">
        <v>267</v>
      </c>
      <c r="D32" s="178">
        <f>MEDIAN(S7:S21)</f>
        <v>10.990387130525765</v>
      </c>
      <c r="E32" s="179">
        <f>D32*$M$4</f>
        <v>10267219.65733717</v>
      </c>
      <c r="F32" s="179">
        <f t="shared" si="1"/>
        <v>4118002</v>
      </c>
      <c r="G32" s="180">
        <f t="shared" si="1"/>
        <v>16300</v>
      </c>
      <c r="H32" s="180">
        <f>E32-F32+G32</f>
        <v>6165517.6573371701</v>
      </c>
      <c r="I32" s="180">
        <f>I31</f>
        <v>63219</v>
      </c>
      <c r="J32" s="181">
        <f>H32/I32</f>
        <v>97.526339507698168</v>
      </c>
      <c r="L32" s="187" t="s">
        <v>270</v>
      </c>
      <c r="M32" s="210"/>
      <c r="N32" s="211">
        <f>J32</f>
        <v>97.526339507698168</v>
      </c>
      <c r="O32" s="209">
        <v>0.3</v>
      </c>
      <c r="S32" s="66" t="s">
        <v>271</v>
      </c>
      <c r="T32" s="197">
        <f>MAX(U7:U21)</f>
        <v>19.693548387096776</v>
      </c>
      <c r="U32" s="198">
        <f>T32*$U$25</f>
        <v>88.972250338114364</v>
      </c>
    </row>
    <row r="33" spans="3:15" ht="15.5" x14ac:dyDescent="0.35">
      <c r="C33" s="182" t="s">
        <v>269</v>
      </c>
      <c r="D33" s="183">
        <f>QUARTILE(S7:S21,3)</f>
        <v>11.154135580798828</v>
      </c>
      <c r="E33" s="179">
        <f>D33*$M$4</f>
        <v>10420193.459582265</v>
      </c>
      <c r="F33" s="184">
        <f t="shared" si="1"/>
        <v>4118002</v>
      </c>
      <c r="G33" s="185">
        <f t="shared" si="1"/>
        <v>16300</v>
      </c>
      <c r="H33" s="185">
        <f>E33-F33+G33</f>
        <v>6318491.4595822655</v>
      </c>
      <c r="I33" s="185">
        <f>I32</f>
        <v>63219</v>
      </c>
      <c r="J33" s="186">
        <f>H33/I33</f>
        <v>99.946083607495623</v>
      </c>
      <c r="L33" s="212" t="s">
        <v>272</v>
      </c>
      <c r="M33" s="129"/>
      <c r="N33" s="132">
        <f>SUMPRODUCT(N31:N32,O31:O32)</f>
        <v>83.28678310451717</v>
      </c>
      <c r="O33" s="213"/>
    </row>
    <row r="34" spans="3:15" ht="15.5" x14ac:dyDescent="0.35">
      <c r="C34" s="188" t="s">
        <v>271</v>
      </c>
      <c r="D34" s="189">
        <f>MAX(S7:S21)</f>
        <v>12.786318739989323</v>
      </c>
      <c r="E34" s="190">
        <f>D34*$M$4</f>
        <v>11944978.966898026</v>
      </c>
      <c r="F34" s="190">
        <f t="shared" si="1"/>
        <v>4118002</v>
      </c>
      <c r="G34" s="191">
        <f t="shared" si="1"/>
        <v>16300</v>
      </c>
      <c r="H34" s="191">
        <f>E34-F34+G34</f>
        <v>7843276.9668980259</v>
      </c>
      <c r="I34" s="191">
        <f>I33</f>
        <v>63219</v>
      </c>
      <c r="J34" s="192">
        <f>H34/I34</f>
        <v>124.06518557550777</v>
      </c>
      <c r="L34" s="4"/>
      <c r="M34" s="4"/>
      <c r="N34" s="131"/>
      <c r="O34" s="130"/>
    </row>
    <row r="35" spans="3:15" ht="15.5" x14ac:dyDescent="0.35">
      <c r="L35" s="4"/>
      <c r="M35" s="4"/>
      <c r="N35" s="131"/>
      <c r="O35" s="130"/>
    </row>
    <row r="36" spans="3:15" ht="15.5" x14ac:dyDescent="0.35">
      <c r="L36" s="4"/>
      <c r="M36" s="4"/>
      <c r="N36" s="131"/>
      <c r="O36" s="1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E4280898324C8029D723A8398DA7" ma:contentTypeVersion="7" ma:contentTypeDescription="Create a new document." ma:contentTypeScope="" ma:versionID="1ed5161ce31f801a795f09f06f5653a9">
  <xsd:schema xmlns:xsd="http://www.w3.org/2001/XMLSchema" xmlns:xs="http://www.w3.org/2001/XMLSchema" xmlns:p="http://schemas.microsoft.com/office/2006/metadata/properties" xmlns:ns3="b62f056e-369f-4d22-80b0-64fd0a171e26" xmlns:ns4="2993f01a-b5a4-4095-ab5d-c164fa2f8edb" targetNamespace="http://schemas.microsoft.com/office/2006/metadata/properties" ma:root="true" ma:fieldsID="70be5d0615c0cf27ad827c1f885d4571" ns3:_="" ns4:_="">
    <xsd:import namespace="b62f056e-369f-4d22-80b0-64fd0a171e26"/>
    <xsd:import namespace="2993f01a-b5a4-4095-ab5d-c164fa2f8ed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f056e-369f-4d22-80b0-64fd0a171e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3f01a-b5a4-4095-ab5d-c164fa2f8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43FF0-1ED0-4637-8DC8-EE34E25BD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A3EE5-684D-4DF9-893A-80450915C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2f056e-369f-4d22-80b0-64fd0a171e26"/>
    <ds:schemaRef ds:uri="2993f01a-b5a4-4095-ab5d-c164fa2f8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02D196-4E76-4C83-B47F-509C25D58FCF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993f01a-b5a4-4095-ab5d-c164fa2f8edb"/>
    <ds:schemaRef ds:uri="http://purl.org/dc/terms/"/>
    <ds:schemaRef ds:uri="http://schemas.openxmlformats.org/package/2006/metadata/core-properties"/>
    <ds:schemaRef ds:uri="http://purl.org/dc/elements/1.1/"/>
    <ds:schemaRef ds:uri="b62f056e-369f-4d22-80b0-64fd0a171e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IS</vt:lpstr>
      <vt:lpstr>Revenue Build</vt:lpstr>
      <vt:lpstr>BS</vt:lpstr>
      <vt:lpstr>CF</vt:lpstr>
      <vt:lpstr>NWC</vt:lpstr>
      <vt:lpstr>Beta</vt:lpstr>
      <vt:lpstr>WACC</vt:lpstr>
      <vt:lpstr>COMPS SOTP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Rubeina Firdaus</dc:creator>
  <cp:keywords/>
  <dc:description/>
  <cp:lastModifiedBy>Billy Hofving</cp:lastModifiedBy>
  <cp:revision/>
  <dcterms:created xsi:type="dcterms:W3CDTF">2022-04-26T20:33:25Z</dcterms:created>
  <dcterms:modified xsi:type="dcterms:W3CDTF">2022-05-12T14:08:54Z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0x0101003B5EE4280898324C8029D723A8398DA7</vt:lpwstr>
  </property>
</Properties>
</file>